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firstSheet="3" activeTab="7"/>
  </bookViews>
  <sheets>
    <sheet name="3.1-khoa2018-C1" sheetId="6" r:id="rId1"/>
    <sheet name="3.1-khoa2018-C2" sheetId="15" r:id="rId2"/>
    <sheet name="3.1-khoa2018-T4" sheetId="10" r:id="rId3"/>
    <sheet name="3.1-khoa2018-T2" sheetId="13" r:id="rId4"/>
    <sheet name="3.7-khoa2018-C1" sheetId="11" r:id="rId5"/>
    <sheet name="3.7-khoa2018-T4" sheetId="12" r:id="rId6"/>
    <sheet name="3.7-khoa2018-T2" sheetId="14" r:id="rId7"/>
    <sheet name="3.7-khoa2018-C2" sheetId="16" r:id="rId8"/>
  </sheets>
  <definedNames>
    <definedName name="_xlnm.Print_Titles" localSheetId="0">'3.1-khoa2018-C1'!#REF!</definedName>
    <definedName name="_xlnm.Print_Titles" localSheetId="1">'3.1-khoa2018-C2'!#REF!</definedName>
    <definedName name="_xlnm.Print_Titles" localSheetId="3">'3.1-khoa2018-T2'!#REF!</definedName>
    <definedName name="_xlnm.Print_Titles" localSheetId="2">'3.1-khoa2018-T4'!#REF!</definedName>
    <definedName name="_xlnm.Print_Titles" localSheetId="7">'3.7-khoa2018-C2'!#REF!</definedName>
  </definedNames>
  <calcPr calcId="144525"/>
</workbook>
</file>

<file path=xl/calcChain.xml><?xml version="1.0" encoding="utf-8"?>
<calcChain xmlns="http://schemas.openxmlformats.org/spreadsheetml/2006/main">
  <c r="E9" i="15" l="1"/>
  <c r="F9" i="15"/>
  <c r="E8" i="15"/>
  <c r="F8" i="15"/>
  <c r="E7" i="15"/>
  <c r="F7" i="15"/>
  <c r="E6" i="15"/>
  <c r="F6" i="15"/>
  <c r="E5" i="15"/>
  <c r="F5" i="15"/>
  <c r="F4" i="15"/>
  <c r="E4" i="15"/>
  <c r="F3" i="15"/>
  <c r="E3" i="15"/>
  <c r="M17" i="13" l="1"/>
  <c r="O17" i="13" s="1"/>
  <c r="L17" i="13"/>
  <c r="G17" i="13"/>
  <c r="F17" i="13"/>
  <c r="F3" i="13"/>
  <c r="H3" i="13" s="1"/>
  <c r="H4" i="13" l="1"/>
  <c r="E3" i="13"/>
  <c r="E30" i="11"/>
  <c r="D19" i="11"/>
  <c r="D3" i="11"/>
  <c r="H7" i="10" l="1"/>
  <c r="E5" i="10"/>
  <c r="F5" i="10"/>
  <c r="H5" i="10" s="1"/>
  <c r="E7" i="10"/>
  <c r="F7" i="10"/>
  <c r="E16" i="10"/>
  <c r="E21" i="10"/>
  <c r="E22" i="10"/>
  <c r="F22" i="10"/>
  <c r="H22" i="10" s="1"/>
  <c r="E23" i="10"/>
  <c r="F23" i="10"/>
  <c r="H23" i="10" s="1"/>
  <c r="E24" i="10"/>
  <c r="F24" i="10"/>
  <c r="H24" i="10" s="1"/>
  <c r="E25" i="10"/>
  <c r="E26" i="10"/>
  <c r="F26" i="10"/>
  <c r="H26" i="10" s="1"/>
  <c r="E29" i="10"/>
  <c r="D11" i="10"/>
  <c r="F11" i="10" s="1"/>
  <c r="H11" i="10" s="1"/>
  <c r="D29" i="10"/>
  <c r="F29" i="10" s="1"/>
  <c r="H29" i="10" s="1"/>
  <c r="D28" i="10"/>
  <c r="E28" i="10" s="1"/>
  <c r="D27" i="10"/>
  <c r="E27" i="10" s="1"/>
  <c r="D25" i="10"/>
  <c r="F25" i="10" s="1"/>
  <c r="H25" i="10" s="1"/>
  <c r="D21" i="10"/>
  <c r="F21" i="10" s="1"/>
  <c r="H21" i="10" s="1"/>
  <c r="D20" i="10"/>
  <c r="E20" i="10" s="1"/>
  <c r="D19" i="10"/>
  <c r="E19" i="10" s="1"/>
  <c r="D18" i="10"/>
  <c r="E18" i="10" s="1"/>
  <c r="D16" i="10"/>
  <c r="F16" i="10" s="1"/>
  <c r="H16" i="10" s="1"/>
  <c r="D12" i="10"/>
  <c r="E12" i="10" s="1"/>
  <c r="D10" i="10"/>
  <c r="E10" i="10" s="1"/>
  <c r="D9" i="10"/>
  <c r="E9" i="10" s="1"/>
  <c r="D4" i="10"/>
  <c r="E4" i="10" s="1"/>
  <c r="D3" i="10"/>
  <c r="F3" i="10" s="1"/>
  <c r="H3" i="10" s="1"/>
  <c r="D29" i="6"/>
  <c r="E29" i="6" s="1"/>
  <c r="D28" i="6"/>
  <c r="E28" i="6" s="1"/>
  <c r="D26" i="6"/>
  <c r="F26" i="6" s="1"/>
  <c r="H26" i="6" s="1"/>
  <c r="D25" i="6"/>
  <c r="E25" i="6" s="1"/>
  <c r="D23" i="6"/>
  <c r="F23" i="6" s="1"/>
  <c r="H23" i="6" s="1"/>
  <c r="D22" i="6"/>
  <c r="E22" i="6" s="1"/>
  <c r="D20" i="6"/>
  <c r="F20" i="6" s="1"/>
  <c r="H20" i="6" s="1"/>
  <c r="D19" i="6"/>
  <c r="F19" i="6" s="1"/>
  <c r="H19" i="6" s="1"/>
  <c r="D18" i="6"/>
  <c r="E18" i="6" s="1"/>
  <c r="D17" i="6"/>
  <c r="E17" i="6" s="1"/>
  <c r="D16" i="6"/>
  <c r="E16" i="6" s="1"/>
  <c r="D15" i="6"/>
  <c r="E15" i="6" s="1"/>
  <c r="D14" i="6"/>
  <c r="E14" i="6" s="1"/>
  <c r="D13" i="6"/>
  <c r="E13" i="6" s="1"/>
  <c r="D11" i="6"/>
  <c r="F11" i="6" s="1"/>
  <c r="H11" i="6" s="1"/>
  <c r="D10" i="6"/>
  <c r="F10" i="6" s="1"/>
  <c r="H10" i="6" s="1"/>
  <c r="D9" i="6"/>
  <c r="E9" i="6" s="1"/>
  <c r="D8" i="6"/>
  <c r="E8" i="6" s="1"/>
  <c r="D7" i="6"/>
  <c r="E7" i="6" s="1"/>
  <c r="D6" i="6"/>
  <c r="E6" i="6" s="1"/>
  <c r="D5" i="6"/>
  <c r="E5" i="6" s="1"/>
  <c r="D4" i="6"/>
  <c r="E4" i="6" s="1"/>
  <c r="D3" i="6"/>
  <c r="F3" i="6" s="1"/>
  <c r="H3" i="6" s="1"/>
  <c r="E11" i="10" l="1"/>
  <c r="F9" i="10"/>
  <c r="H9" i="10" s="1"/>
  <c r="F19" i="10"/>
  <c r="H19" i="10" s="1"/>
  <c r="F28" i="10"/>
  <c r="H28" i="10" s="1"/>
  <c r="F20" i="10"/>
  <c r="H20" i="10" s="1"/>
  <c r="F18" i="10"/>
  <c r="H18" i="10" s="1"/>
  <c r="H30" i="10" s="1"/>
  <c r="F12" i="10"/>
  <c r="H12" i="10" s="1"/>
  <c r="F10" i="10"/>
  <c r="H10" i="10" s="1"/>
  <c r="F4" i="10"/>
  <c r="H4" i="10" s="1"/>
  <c r="F27" i="10"/>
  <c r="H27" i="10" s="1"/>
  <c r="E10" i="6"/>
  <c r="F18" i="6"/>
  <c r="H18" i="6" s="1"/>
  <c r="E26" i="6"/>
  <c r="F7" i="6"/>
  <c r="H7" i="6" s="1"/>
  <c r="E3" i="10"/>
  <c r="E19" i="6"/>
  <c r="F8" i="6"/>
  <c r="H8" i="6" s="1"/>
  <c r="F13" i="6"/>
  <c r="H13" i="6" s="1"/>
  <c r="F25" i="6"/>
  <c r="H25" i="6" s="1"/>
  <c r="F22" i="6"/>
  <c r="H22" i="6" s="1"/>
  <c r="F5" i="6"/>
  <c r="H5" i="6" s="1"/>
  <c r="F6" i="6"/>
  <c r="H6" i="6" s="1"/>
  <c r="F9" i="6"/>
  <c r="H9" i="6" s="1"/>
  <c r="F17" i="6"/>
  <c r="H17" i="6" s="1"/>
  <c r="E3" i="6"/>
  <c r="F4" i="6"/>
  <c r="H4" i="6" s="1"/>
  <c r="F14" i="6"/>
  <c r="H14" i="6" s="1"/>
  <c r="F15" i="6"/>
  <c r="H15" i="6" s="1"/>
  <c r="F16" i="6"/>
  <c r="H16" i="6" s="1"/>
  <c r="F28" i="6"/>
  <c r="H28" i="6" s="1"/>
  <c r="F29" i="6"/>
  <c r="H29" i="6" s="1"/>
  <c r="E11" i="6"/>
  <c r="E20" i="6"/>
  <c r="E23" i="6"/>
  <c r="H30" i="6" l="1"/>
</calcChain>
</file>

<file path=xl/sharedStrings.xml><?xml version="1.0" encoding="utf-8"?>
<sst xmlns="http://schemas.openxmlformats.org/spreadsheetml/2006/main" count="247" uniqueCount="68">
  <si>
    <t>Tên ngành</t>
  </si>
  <si>
    <t>TỔNG CỘNG</t>
  </si>
  <si>
    <t>TỔNG CỘNG:</t>
  </si>
  <si>
    <t>3/3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</si>
  <si>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</si>
  <si>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</si>
  <si>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</si>
  <si>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</si>
  <si>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</si>
  <si>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</si>
  <si>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</si>
  <si>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</si>
  <si>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</si>
  <si>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</si>
  <si>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</si>
  <si>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</si>
  <si>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</si>
  <si>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</si>
  <si>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Công nghệ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</si>
  <si>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</si>
  <si>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</si>
  <si>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</si>
  <si>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</si>
  <si>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</si>
  <si>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</si>
  <si>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</si>
  <si>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</si>
  <si>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</si>
  <si>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</si>
  <si>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</si>
  <si>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</si>
  <si>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</si>
  <si>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</si>
  <si>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</si>
  <si>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</si>
  <si>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</si>
  <si>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</si>
  <si>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</si>
  <si>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</si>
  <si>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</si>
  <si>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* Thống kê: 21 ngành đạt tỷ lệ 30% số mô đun, môn học thực hành học tại DN là 100%</t>
  </si>
  <si>
    <t>Công nghệ Chế tạo máy</t>
  </si>
  <si>
    <t>23 ngành</t>
  </si>
  <si>
    <t>Số lượng MĐ, MH thực hành toàn khóa</t>
  </si>
  <si>
    <t>30% số lượng MĐ, MH thực hành được DN đánh giá</t>
  </si>
  <si>
    <t>THỐNG KÊ 30% SỐ MÔ ĐUN, MÔN HỌC THỰC HÀNH  HỌC TẠI DOANH NGHIỆP
TRÌNH ĐỘ CAO ĐẲNG - KHÓA 2018</t>
  </si>
  <si>
    <t>THỐNG KÊ 30% SỐ MÔ ĐUN, MÔN HỌC THỰC HÀNH  HỌC TẠI DOANH NGHIỆP
TRÌNH ĐỘ TRUNG CẤP - KHÓA 2018</t>
  </si>
  <si>
    <t>21 ngành</t>
  </si>
  <si>
    <t>BẢNG THỐNG KÊ TỔNG ĐẠT 60% THỰC HÀNH TOÀN CHƯƠNG TRÌNH
VÀ 40% THỰC HÀNH HỌC TẠI DOANH NGHIỆP
TRÌNH ĐỘ CAO ĐẲNG - KHÓA 2018</t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</si>
  <si>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</si>
  <si>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</si>
  <si>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</si>
  <si>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</si>
  <si>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</si>
  <si>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Số tín chỉ TH tối thiểu  học tại DN còn lại</t>
  </si>
  <si>
    <t xml:space="preserve">21/23 ngành đạt 60% </t>
  </si>
  <si>
    <t>BẢNG THỐNG KÊ TỔNG ĐẠT 60% THỰC HÀNH TOÀN CHƯƠNG TRÌNH
VÀ 40% THỰC HÀNH HỌC TẠI DOANH NGHIỆP
TRÌNH ĐỘ TRUNG CẤP - KHÓA 2018</t>
  </si>
  <si>
    <t>21/21 ngành đạt 60%</t>
  </si>
  <si>
    <t>01/01 ngành đạt</t>
  </si>
  <si>
    <t>Công nghệ Ô tô</t>
  </si>
  <si>
    <t>BẢNG THỐNG KÊ TỔNG ĐẠT 60% THỰC HÀNH TOÀN CHƯƠNG TRÌNH
VÀ 40% THỰC HÀNH HỌC TẠI DOANH NGHIỆP
TRÌNH ĐỘ TRUNG CẤP (T2) - KHÓA 2018</t>
  </si>
  <si>
    <t>THỐNG KÊ 30% SỐ MÔ ĐUN, MÔN HỌC THỰC HÀNH  HỌC TẠI DOANH NGHIỆP
TRÌNH ĐỘ TRUNG CẤP (T2) - KHÓA 2018</t>
  </si>
  <si>
    <t>01 ngành</t>
  </si>
  <si>
    <t>BẢNG THỐNG KÊ TỔNG ĐẠT 60% THỰC HÀNH TOÀN CHƯƠNG TRÌNH
VÀ 40% THỰC HÀNH HỌC TẠI DOANH NGHIỆP
TRÌNH ĐỘ CAO ĐẲNG (C2) - KHÓA 2018</t>
  </si>
  <si>
    <t xml:space="preserve">7/7 ngành đạt 60% </t>
  </si>
  <si>
    <t>THỐNG KÊ 30% SỐ MÔ ĐUN, MÔN HỌC THỰC HÀNH  HỌC TẠI DOANH NGHIỆP
TRÌNH ĐỘ CAO ĐẲNG (C2) - KHÓA 2018</t>
  </si>
  <si>
    <t>7 ngành</t>
  </si>
  <si>
    <r>
      <t xml:space="preserve">30% số lượng MĐ, MH thực hành được DN đánh giá
</t>
    </r>
    <r>
      <rPr>
        <i/>
        <sz val="12"/>
        <rFont val="Times New Roman"/>
        <family val="1"/>
      </rPr>
      <t>(sau khi trừ TTTN)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</si>
</sst>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u val="double"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color theme="0"/>
      <name val="Times New Roman"/>
      <family val="1"/>
    </font>
    <font>
      <sz val="11"/>
      <name val="Times New Roman"/>
      <family val="1"/>
    </font>
    <font>
      <sz val="11"/>
      <name val="Calibri"/>
      <family val="2"/>
      <charset val="163"/>
      <scheme val="minor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0" fontId="8" fillId="0" borderId="0" xfId="0" applyFont="1"/>
    <xf numFmtId="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13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9" fillId="0" borderId="0" xfId="0" applyFont="1"/>
    <xf numFmtId="0" fontId="18" fillId="0" borderId="0" xfId="0" applyFont="1"/>
    <xf numFmtId="0" fontId="19" fillId="0" borderId="0" xfId="0" applyFont="1"/>
    <xf numFmtId="0" fontId="13" fillId="0" borderId="0" xfId="0" applyFont="1" applyAlignment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8" fillId="0" borderId="0" xfId="0" applyFont="1" applyAlignment="1">
      <alignment horizontal="center"/>
    </xf>
    <xf numFmtId="0" fontId="20" fillId="0" borderId="0" xfId="0" applyFont="1"/>
    <xf numFmtId="0" fontId="9" fillId="0" borderId="1" xfId="0" applyFont="1" applyBorder="1"/>
    <xf numFmtId="0" fontId="10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/>
    <xf numFmtId="0" fontId="18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H129"/>
  <sheetViews>
    <sheetView zoomScale="115" zoomScaleNormal="115" workbookViewId="0">
      <selection activeCell="K4" sqref="K4"/>
    </sheetView>
  </sheetViews>
  <sheetFormatPr defaultRowHeight="15" x14ac:dyDescent="0.25"/>
  <cols>
    <col min="1" max="1" width="3.5703125" style="2" customWidth="1"/>
    <col min="2" max="2" width="29.7109375" style="2" customWidth="1"/>
    <col min="3" max="3" width="9.42578125" style="2" customWidth="1"/>
    <col min="4" max="4" width="9.28515625" style="2" customWidth="1"/>
    <col min="5" max="5" width="12" style="2" customWidth="1"/>
    <col min="6" max="6" width="11.28515625" style="2" customWidth="1"/>
    <col min="7" max="7" width="10.42578125" style="2" customWidth="1"/>
    <col min="8" max="8" width="14.85546875" style="2" customWidth="1"/>
    <col min="9" max="16384" width="9.140625" style="2"/>
  </cols>
  <sheetData>
    <row r="1" spans="1:8" s="1" customFormat="1" ht="63" customHeight="1" x14ac:dyDescent="0.25">
      <c r="A1" s="58" t="s">
        <v>48</v>
      </c>
      <c r="B1" s="58"/>
      <c r="C1" s="58"/>
      <c r="D1" s="58"/>
      <c r="E1" s="58"/>
      <c r="F1" s="58"/>
      <c r="G1" s="58"/>
      <c r="H1" s="58"/>
    </row>
    <row r="2" spans="1:8" s="14" customFormat="1" ht="63" customHeight="1" x14ac:dyDescent="0.25">
      <c r="A2" s="32" t="s">
        <v>35</v>
      </c>
      <c r="B2" s="12" t="s">
        <v>0</v>
      </c>
      <c r="C2" s="12" t="s">
        <v>49</v>
      </c>
      <c r="D2" s="12" t="s">
        <v>50</v>
      </c>
      <c r="E2" s="12" t="s">
        <v>51</v>
      </c>
      <c r="F2" s="13" t="s">
        <v>52</v>
      </c>
      <c r="G2" s="13" t="s">
        <v>53</v>
      </c>
      <c r="H2" s="44" t="s">
        <v>54</v>
      </c>
    </row>
    <row r="3" spans="1:8" s="14" customFormat="1" ht="25.5" customHeight="1" x14ac:dyDescent="0.25">
      <c r="A3" s="31">
        <v>1</v>
      </c>
      <c r="B3" s="33" t="s">
        <v>9</v>
      </c>
      <c r="C3" s="35">
        <v>1395</v>
      </c>
      <c r="D3" s="35">
        <f>780+38</f>
        <v>818</v>
      </c>
      <c r="E3" s="34">
        <f t="shared" ref="E3:E11" si="0">ROUND(D3*100/C3,1)</f>
        <v>58.6</v>
      </c>
      <c r="F3" s="31">
        <f t="shared" ref="F3:F11" si="1">D3*0.4</f>
        <v>327.20000000000005</v>
      </c>
      <c r="G3" s="31">
        <v>270</v>
      </c>
      <c r="H3" s="45">
        <f>ROUND((F3-G3)/30,0)</f>
        <v>2</v>
      </c>
    </row>
    <row r="4" spans="1:8" s="14" customFormat="1" ht="25.5" customHeight="1" x14ac:dyDescent="0.25">
      <c r="A4" s="31">
        <v>2</v>
      </c>
      <c r="B4" s="33" t="s">
        <v>10</v>
      </c>
      <c r="C4" s="31">
        <v>1515</v>
      </c>
      <c r="D4" s="31">
        <f>1020+30</f>
        <v>1050</v>
      </c>
      <c r="E4" s="31">
        <f t="shared" si="0"/>
        <v>69.3</v>
      </c>
      <c r="F4" s="31">
        <f t="shared" si="1"/>
        <v>420</v>
      </c>
      <c r="G4" s="31">
        <v>270</v>
      </c>
      <c r="H4" s="45">
        <f t="shared" ref="H4:H29" si="2">ROUND((F4-G4)/30,0)</f>
        <v>5</v>
      </c>
    </row>
    <row r="5" spans="1:8" s="14" customFormat="1" ht="25.5" customHeight="1" x14ac:dyDescent="0.25">
      <c r="A5" s="31">
        <v>3</v>
      </c>
      <c r="B5" s="33" t="s">
        <v>11</v>
      </c>
      <c r="C5" s="35">
        <v>1515</v>
      </c>
      <c r="D5" s="35">
        <f>1020+30</f>
        <v>1050</v>
      </c>
      <c r="E5" s="31">
        <f t="shared" si="0"/>
        <v>69.3</v>
      </c>
      <c r="F5" s="31">
        <f t="shared" si="1"/>
        <v>420</v>
      </c>
      <c r="G5" s="31">
        <v>270</v>
      </c>
      <c r="H5" s="45">
        <f t="shared" si="2"/>
        <v>5</v>
      </c>
    </row>
    <row r="6" spans="1:8" s="14" customFormat="1" ht="25.5" customHeight="1" x14ac:dyDescent="0.25">
      <c r="A6" s="31">
        <v>4</v>
      </c>
      <c r="B6" s="33" t="s">
        <v>12</v>
      </c>
      <c r="C6" s="31">
        <v>1515</v>
      </c>
      <c r="D6" s="31">
        <f>1020+30</f>
        <v>1050</v>
      </c>
      <c r="E6" s="31">
        <f t="shared" si="0"/>
        <v>69.3</v>
      </c>
      <c r="F6" s="31">
        <f t="shared" si="1"/>
        <v>420</v>
      </c>
      <c r="G6" s="31">
        <v>270</v>
      </c>
      <c r="H6" s="45">
        <f t="shared" si="2"/>
        <v>5</v>
      </c>
    </row>
    <row r="7" spans="1:8" s="14" customFormat="1" ht="25.5" customHeight="1" x14ac:dyDescent="0.25">
      <c r="A7" s="31">
        <v>5</v>
      </c>
      <c r="B7" s="33" t="s">
        <v>13</v>
      </c>
      <c r="C7" s="31">
        <v>1515</v>
      </c>
      <c r="D7" s="31">
        <f>1020+30</f>
        <v>1050</v>
      </c>
      <c r="E7" s="31">
        <f t="shared" si="0"/>
        <v>69.3</v>
      </c>
      <c r="F7" s="31">
        <f t="shared" si="1"/>
        <v>420</v>
      </c>
      <c r="G7" s="31">
        <v>270</v>
      </c>
      <c r="H7" s="45">
        <f t="shared" si="2"/>
        <v>5</v>
      </c>
    </row>
    <row r="8" spans="1:8" s="14" customFormat="1" ht="25.5" customHeight="1" x14ac:dyDescent="0.25">
      <c r="A8" s="31">
        <v>6</v>
      </c>
      <c r="B8" s="33" t="s">
        <v>14</v>
      </c>
      <c r="C8" s="31">
        <v>1455</v>
      </c>
      <c r="D8" s="31">
        <f>932</f>
        <v>932</v>
      </c>
      <c r="E8" s="31">
        <f t="shared" si="0"/>
        <v>64.099999999999994</v>
      </c>
      <c r="F8" s="31">
        <f t="shared" si="1"/>
        <v>372.8</v>
      </c>
      <c r="G8" s="31">
        <v>270</v>
      </c>
      <c r="H8" s="45">
        <f t="shared" si="2"/>
        <v>3</v>
      </c>
    </row>
    <row r="9" spans="1:8" s="14" customFormat="1" ht="25.5" customHeight="1" x14ac:dyDescent="0.25">
      <c r="A9" s="31">
        <v>7</v>
      </c>
      <c r="B9" s="33" t="s">
        <v>15</v>
      </c>
      <c r="C9" s="31">
        <v>1500</v>
      </c>
      <c r="D9" s="31">
        <f>990+30</f>
        <v>1020</v>
      </c>
      <c r="E9" s="31">
        <f t="shared" si="0"/>
        <v>68</v>
      </c>
      <c r="F9" s="31">
        <f t="shared" si="1"/>
        <v>408</v>
      </c>
      <c r="G9" s="31">
        <v>270</v>
      </c>
      <c r="H9" s="45">
        <f t="shared" si="2"/>
        <v>5</v>
      </c>
    </row>
    <row r="10" spans="1:8" s="14" customFormat="1" ht="25.5" customHeight="1" x14ac:dyDescent="0.25">
      <c r="A10" s="31">
        <v>8</v>
      </c>
      <c r="B10" s="33" t="s">
        <v>16</v>
      </c>
      <c r="C10" s="31">
        <v>1500</v>
      </c>
      <c r="D10" s="31">
        <f>990+30</f>
        <v>1020</v>
      </c>
      <c r="E10" s="31">
        <f t="shared" si="0"/>
        <v>68</v>
      </c>
      <c r="F10" s="31">
        <f t="shared" si="1"/>
        <v>408</v>
      </c>
      <c r="G10" s="31">
        <v>270</v>
      </c>
      <c r="H10" s="45">
        <f t="shared" si="2"/>
        <v>5</v>
      </c>
    </row>
    <row r="11" spans="1:8" s="14" customFormat="1" ht="25.5" customHeight="1" x14ac:dyDescent="0.25">
      <c r="A11" s="31">
        <v>9</v>
      </c>
      <c r="B11" s="33" t="s">
        <v>36</v>
      </c>
      <c r="C11" s="31">
        <v>1500</v>
      </c>
      <c r="D11" s="31">
        <f>990+28</f>
        <v>1018</v>
      </c>
      <c r="E11" s="31">
        <f t="shared" si="0"/>
        <v>67.900000000000006</v>
      </c>
      <c r="F11" s="31">
        <f t="shared" si="1"/>
        <v>407.20000000000005</v>
      </c>
      <c r="G11" s="31">
        <v>270</v>
      </c>
      <c r="H11" s="45">
        <f t="shared" si="2"/>
        <v>5</v>
      </c>
    </row>
    <row r="12" spans="1:8" s="14" customFormat="1" ht="25.5" customHeight="1" x14ac:dyDescent="0.25">
      <c r="A12" s="31">
        <v>10</v>
      </c>
      <c r="B12" s="33" t="s">
        <v>17</v>
      </c>
      <c r="C12" s="31"/>
      <c r="D12" s="31"/>
      <c r="E12" s="31"/>
      <c r="F12" s="31"/>
      <c r="G12" s="31"/>
      <c r="H12" s="45"/>
    </row>
    <row r="13" spans="1:8" s="14" customFormat="1" ht="25.5" customHeight="1" x14ac:dyDescent="0.25">
      <c r="A13" s="31">
        <v>11</v>
      </c>
      <c r="B13" s="33" t="s">
        <v>18</v>
      </c>
      <c r="C13" s="31">
        <v>1530</v>
      </c>
      <c r="D13" s="31">
        <f>1050+26</f>
        <v>1076</v>
      </c>
      <c r="E13" s="31">
        <f t="shared" ref="E13:E20" si="3">ROUND(D13*100/C13,1)</f>
        <v>70.3</v>
      </c>
      <c r="F13" s="31">
        <f t="shared" ref="F13:F20" si="4">D13*0.4</f>
        <v>430.40000000000003</v>
      </c>
      <c r="G13" s="31">
        <v>270</v>
      </c>
      <c r="H13" s="45">
        <f t="shared" si="2"/>
        <v>5</v>
      </c>
    </row>
    <row r="14" spans="1:8" s="14" customFormat="1" ht="25.5" customHeight="1" x14ac:dyDescent="0.25">
      <c r="A14" s="31">
        <v>12</v>
      </c>
      <c r="B14" s="33" t="s">
        <v>19</v>
      </c>
      <c r="C14" s="31">
        <v>1530</v>
      </c>
      <c r="D14" s="31">
        <f>1050+26</f>
        <v>1076</v>
      </c>
      <c r="E14" s="31">
        <f t="shared" si="3"/>
        <v>70.3</v>
      </c>
      <c r="F14" s="31">
        <f t="shared" si="4"/>
        <v>430.40000000000003</v>
      </c>
      <c r="G14" s="31">
        <v>270</v>
      </c>
      <c r="H14" s="45">
        <f t="shared" si="2"/>
        <v>5</v>
      </c>
    </row>
    <row r="15" spans="1:8" s="14" customFormat="1" ht="25.5" customHeight="1" x14ac:dyDescent="0.25">
      <c r="A15" s="31">
        <v>13</v>
      </c>
      <c r="B15" s="33" t="s">
        <v>20</v>
      </c>
      <c r="C15" s="31">
        <v>1500</v>
      </c>
      <c r="D15" s="31">
        <f>975+32</f>
        <v>1007</v>
      </c>
      <c r="E15" s="31">
        <f t="shared" si="3"/>
        <v>67.099999999999994</v>
      </c>
      <c r="F15" s="31">
        <f t="shared" si="4"/>
        <v>402.8</v>
      </c>
      <c r="G15" s="31">
        <v>270</v>
      </c>
      <c r="H15" s="45">
        <f t="shared" si="2"/>
        <v>4</v>
      </c>
    </row>
    <row r="16" spans="1:8" s="14" customFormat="1" ht="25.5" customHeight="1" x14ac:dyDescent="0.25">
      <c r="A16" s="31">
        <v>14</v>
      </c>
      <c r="B16" s="33" t="s">
        <v>21</v>
      </c>
      <c r="C16" s="31">
        <v>1500</v>
      </c>
      <c r="D16" s="31">
        <f>990+26</f>
        <v>1016</v>
      </c>
      <c r="E16" s="31">
        <f t="shared" si="3"/>
        <v>67.7</v>
      </c>
      <c r="F16" s="31">
        <f t="shared" si="4"/>
        <v>406.40000000000003</v>
      </c>
      <c r="G16" s="31">
        <v>270</v>
      </c>
      <c r="H16" s="45">
        <f t="shared" si="2"/>
        <v>5</v>
      </c>
    </row>
    <row r="17" spans="1:8" s="14" customFormat="1" ht="25.5" customHeight="1" x14ac:dyDescent="0.25">
      <c r="A17" s="31">
        <v>15</v>
      </c>
      <c r="B17" s="33" t="s">
        <v>22</v>
      </c>
      <c r="C17" s="31">
        <v>1530</v>
      </c>
      <c r="D17" s="31">
        <f>1050+34</f>
        <v>1084</v>
      </c>
      <c r="E17" s="31">
        <f t="shared" si="3"/>
        <v>70.8</v>
      </c>
      <c r="F17" s="31">
        <f t="shared" si="4"/>
        <v>433.6</v>
      </c>
      <c r="G17" s="31">
        <v>270</v>
      </c>
      <c r="H17" s="45">
        <f t="shared" si="2"/>
        <v>5</v>
      </c>
    </row>
    <row r="18" spans="1:8" s="14" customFormat="1" ht="25.5" customHeight="1" x14ac:dyDescent="0.25">
      <c r="A18" s="31">
        <v>16</v>
      </c>
      <c r="B18" s="33" t="s">
        <v>23</v>
      </c>
      <c r="C18" s="31">
        <v>1515</v>
      </c>
      <c r="D18" s="31">
        <f>1020+38</f>
        <v>1058</v>
      </c>
      <c r="E18" s="31">
        <f t="shared" si="3"/>
        <v>69.8</v>
      </c>
      <c r="F18" s="31">
        <f t="shared" si="4"/>
        <v>423.20000000000005</v>
      </c>
      <c r="G18" s="31">
        <v>270</v>
      </c>
      <c r="H18" s="45">
        <f t="shared" si="2"/>
        <v>5</v>
      </c>
    </row>
    <row r="19" spans="1:8" s="14" customFormat="1" ht="25.5" customHeight="1" x14ac:dyDescent="0.25">
      <c r="A19" s="31">
        <v>17</v>
      </c>
      <c r="B19" s="33" t="s">
        <v>24</v>
      </c>
      <c r="C19" s="31">
        <v>1515</v>
      </c>
      <c r="D19" s="31">
        <f>1020+38</f>
        <v>1058</v>
      </c>
      <c r="E19" s="31">
        <f t="shared" si="3"/>
        <v>69.8</v>
      </c>
      <c r="F19" s="31">
        <f t="shared" si="4"/>
        <v>423.20000000000005</v>
      </c>
      <c r="G19" s="31">
        <v>270</v>
      </c>
      <c r="H19" s="45">
        <f t="shared" si="2"/>
        <v>5</v>
      </c>
    </row>
    <row r="20" spans="1:8" s="14" customFormat="1" ht="25.5" customHeight="1" x14ac:dyDescent="0.25">
      <c r="A20" s="31">
        <v>18</v>
      </c>
      <c r="B20" s="33" t="s">
        <v>25</v>
      </c>
      <c r="C20" s="31">
        <v>1545</v>
      </c>
      <c r="D20" s="31">
        <f>1080+40</f>
        <v>1120</v>
      </c>
      <c r="E20" s="31">
        <f t="shared" si="3"/>
        <v>72.5</v>
      </c>
      <c r="F20" s="31">
        <f t="shared" si="4"/>
        <v>448</v>
      </c>
      <c r="G20" s="31">
        <v>270</v>
      </c>
      <c r="H20" s="45">
        <f t="shared" si="2"/>
        <v>6</v>
      </c>
    </row>
    <row r="21" spans="1:8" s="14" customFormat="1" ht="25.5" customHeight="1" x14ac:dyDescent="0.25">
      <c r="A21" s="31">
        <v>19</v>
      </c>
      <c r="B21" s="33" t="s">
        <v>26</v>
      </c>
      <c r="C21" s="31"/>
      <c r="D21" s="31"/>
      <c r="E21" s="31"/>
      <c r="F21" s="31"/>
      <c r="G21" s="31"/>
      <c r="H21" s="45"/>
    </row>
    <row r="22" spans="1:8" s="14" customFormat="1" ht="25.5" customHeight="1" x14ac:dyDescent="0.25">
      <c r="A22" s="31">
        <v>20</v>
      </c>
      <c r="B22" s="33" t="s">
        <v>27</v>
      </c>
      <c r="C22" s="31">
        <v>1530</v>
      </c>
      <c r="D22" s="31">
        <f>1050+34</f>
        <v>1084</v>
      </c>
      <c r="E22" s="31">
        <f>ROUND(D22*100/C22,1)</f>
        <v>70.8</v>
      </c>
      <c r="F22" s="31">
        <f>D22*0.4</f>
        <v>433.6</v>
      </c>
      <c r="G22" s="31">
        <v>270</v>
      </c>
      <c r="H22" s="45">
        <f t="shared" si="2"/>
        <v>5</v>
      </c>
    </row>
    <row r="23" spans="1:8" s="14" customFormat="1" ht="25.5" customHeight="1" x14ac:dyDescent="0.25">
      <c r="A23" s="31">
        <v>21</v>
      </c>
      <c r="B23" s="33" t="s">
        <v>28</v>
      </c>
      <c r="C23" s="31">
        <v>1545</v>
      </c>
      <c r="D23" s="31">
        <f>1080+34</f>
        <v>1114</v>
      </c>
      <c r="E23" s="31">
        <f>ROUND(D23*100/C23,1)</f>
        <v>72.099999999999994</v>
      </c>
      <c r="F23" s="31">
        <f>D23*0.4</f>
        <v>445.6</v>
      </c>
      <c r="G23" s="31">
        <v>270</v>
      </c>
      <c r="H23" s="45">
        <f t="shared" si="2"/>
        <v>6</v>
      </c>
    </row>
    <row r="24" spans="1:8" s="14" customFormat="1" ht="25.5" customHeight="1" x14ac:dyDescent="0.25">
      <c r="A24" s="31">
        <v>22</v>
      </c>
      <c r="B24" s="33" t="s">
        <v>29</v>
      </c>
      <c r="C24" s="31"/>
      <c r="D24" s="31"/>
      <c r="E24" s="31"/>
      <c r="F24" s="31"/>
      <c r="G24" s="31"/>
      <c r="H24" s="45"/>
    </row>
    <row r="25" spans="1:8" s="14" customFormat="1" ht="25.5" customHeight="1" x14ac:dyDescent="0.25">
      <c r="A25" s="31">
        <v>23</v>
      </c>
      <c r="B25" s="33" t="s">
        <v>30</v>
      </c>
      <c r="C25" s="35">
        <v>1380</v>
      </c>
      <c r="D25" s="35">
        <f>780+28</f>
        <v>808</v>
      </c>
      <c r="E25" s="34">
        <f>ROUND(D25*100/C25,1)</f>
        <v>58.6</v>
      </c>
      <c r="F25" s="31">
        <f>D25*0.4</f>
        <v>323.20000000000005</v>
      </c>
      <c r="G25" s="31">
        <v>270</v>
      </c>
      <c r="H25" s="45">
        <f t="shared" si="2"/>
        <v>2</v>
      </c>
    </row>
    <row r="26" spans="1:8" s="14" customFormat="1" ht="25.5" customHeight="1" x14ac:dyDescent="0.25">
      <c r="A26" s="31">
        <v>24</v>
      </c>
      <c r="B26" s="33" t="s">
        <v>31</v>
      </c>
      <c r="C26" s="31">
        <v>1395</v>
      </c>
      <c r="D26" s="31">
        <f>810+34</f>
        <v>844</v>
      </c>
      <c r="E26" s="31">
        <f>ROUND(D26*100/C26,1)</f>
        <v>60.5</v>
      </c>
      <c r="F26" s="31">
        <f>D26*0.4</f>
        <v>337.6</v>
      </c>
      <c r="G26" s="31">
        <v>270</v>
      </c>
      <c r="H26" s="45">
        <f t="shared" si="2"/>
        <v>2</v>
      </c>
    </row>
    <row r="27" spans="1:8" s="14" customFormat="1" ht="25.5" customHeight="1" x14ac:dyDescent="0.25">
      <c r="A27" s="31">
        <v>25</v>
      </c>
      <c r="B27" s="33" t="s">
        <v>32</v>
      </c>
      <c r="C27" s="31"/>
      <c r="D27" s="31"/>
      <c r="E27" s="31"/>
      <c r="F27" s="31"/>
      <c r="G27" s="31"/>
      <c r="H27" s="45"/>
    </row>
    <row r="28" spans="1:8" s="14" customFormat="1" ht="25.5" customHeight="1" x14ac:dyDescent="0.25">
      <c r="A28" s="31">
        <v>26</v>
      </c>
      <c r="B28" s="33" t="s">
        <v>33</v>
      </c>
      <c r="C28" s="31">
        <v>1455</v>
      </c>
      <c r="D28" s="31">
        <f>840+36</f>
        <v>876</v>
      </c>
      <c r="E28" s="31">
        <f>ROUND(D28*100/C28,1)</f>
        <v>60.2</v>
      </c>
      <c r="F28" s="31">
        <f>D28*0.4</f>
        <v>350.40000000000003</v>
      </c>
      <c r="G28" s="31">
        <v>270</v>
      </c>
      <c r="H28" s="45">
        <f t="shared" si="2"/>
        <v>3</v>
      </c>
    </row>
    <row r="29" spans="1:8" s="14" customFormat="1" ht="25.5" customHeight="1" x14ac:dyDescent="0.25">
      <c r="A29" s="31">
        <v>27</v>
      </c>
      <c r="B29" s="33" t="s">
        <v>34</v>
      </c>
      <c r="C29" s="31">
        <v>1530</v>
      </c>
      <c r="D29" s="31">
        <f>1050+36</f>
        <v>1086</v>
      </c>
      <c r="E29" s="31">
        <f>ROUND(D29*100/C29,1)</f>
        <v>71</v>
      </c>
      <c r="F29" s="31">
        <f>D29*0.4</f>
        <v>434.40000000000003</v>
      </c>
      <c r="G29" s="31">
        <v>270</v>
      </c>
      <c r="H29" s="45">
        <f t="shared" si="2"/>
        <v>5</v>
      </c>
    </row>
    <row r="30" spans="1:8" s="14" customFormat="1" ht="25.5" customHeight="1" x14ac:dyDescent="0.25">
      <c r="A30" s="57" t="s">
        <v>1</v>
      </c>
      <c r="B30" s="57"/>
      <c r="C30" s="41" t="s">
        <v>55</v>
      </c>
      <c r="D30" s="30"/>
      <c r="E30" s="30"/>
      <c r="F30" s="31"/>
      <c r="G30" s="31"/>
      <c r="H30" s="35">
        <f>COUNT(H3:H29)</f>
        <v>23</v>
      </c>
    </row>
    <row r="31" spans="1:8" s="4" customFormat="1" ht="18.75" hidden="1" customHeight="1" x14ac:dyDescent="0.25">
      <c r="A31" s="16"/>
      <c r="B31" s="16"/>
      <c r="C31" s="6"/>
      <c r="D31" s="6"/>
      <c r="E31" s="6"/>
      <c r="F31" s="6"/>
      <c r="G31" s="6"/>
      <c r="H31" s="6"/>
    </row>
    <row r="32" spans="1:8" s="4" customFormat="1" ht="18.75" hidden="1" customHeight="1" x14ac:dyDescent="0.25">
      <c r="A32" s="16"/>
      <c r="B32" s="16"/>
      <c r="C32" s="6"/>
      <c r="D32" s="6"/>
      <c r="E32" s="6"/>
      <c r="F32" s="6"/>
      <c r="G32" s="6"/>
      <c r="H32" s="6"/>
    </row>
    <row r="33" spans="1:8" s="4" customFormat="1" ht="18.75" hidden="1" customHeight="1" x14ac:dyDescent="0.25">
      <c r="A33" s="16"/>
      <c r="B33" s="46" t="s">
        <v>6</v>
      </c>
      <c r="C33" s="6"/>
      <c r="D33" s="6"/>
      <c r="E33" s="6"/>
      <c r="F33" s="6"/>
      <c r="G33" s="6"/>
      <c r="H33" s="6"/>
    </row>
    <row r="34" spans="1:8" s="4" customFormat="1" ht="18.75" hidden="1" customHeight="1" x14ac:dyDescent="0.25">
      <c r="A34" s="16"/>
      <c r="B34" s="47" t="s">
        <v>4</v>
      </c>
      <c r="C34" s="6"/>
      <c r="D34" s="6"/>
      <c r="E34" s="6"/>
      <c r="F34" s="6"/>
      <c r="G34" s="6"/>
      <c r="H34" s="6"/>
    </row>
    <row r="35" spans="1:8" s="4" customFormat="1" ht="18.75" hidden="1" customHeight="1" x14ac:dyDescent="0.25">
      <c r="A35" s="16"/>
      <c r="B35" s="47" t="s">
        <v>5</v>
      </c>
      <c r="C35" s="6"/>
      <c r="D35" s="6"/>
      <c r="E35" s="6"/>
      <c r="F35" s="6"/>
      <c r="G35" s="6"/>
      <c r="H35" s="6"/>
    </row>
    <row r="36" spans="1:8" s="4" customFormat="1" ht="11.25" hidden="1" customHeight="1" x14ac:dyDescent="0.25">
      <c r="A36" s="16"/>
      <c r="B36" s="6"/>
      <c r="C36" s="6"/>
      <c r="D36" s="6"/>
      <c r="E36" s="11"/>
      <c r="F36" s="6"/>
      <c r="G36" s="6"/>
      <c r="H36" s="6"/>
    </row>
    <row r="37" spans="1:8" s="4" customFormat="1" ht="18.75" hidden="1" customHeight="1" x14ac:dyDescent="0.25">
      <c r="A37" s="16"/>
      <c r="B37" s="46" t="s">
        <v>7</v>
      </c>
      <c r="C37" s="6"/>
      <c r="D37" s="6"/>
      <c r="E37" s="6"/>
      <c r="F37" s="6"/>
      <c r="G37" s="6"/>
      <c r="H37" s="6"/>
    </row>
    <row r="38" spans="1:8" s="4" customFormat="1" ht="20.25" hidden="1" customHeight="1" x14ac:dyDescent="0.25">
      <c r="A38" s="16"/>
      <c r="B38" s="48" t="s">
        <v>8</v>
      </c>
      <c r="C38" s="16"/>
      <c r="D38" s="16"/>
      <c r="E38" s="48"/>
      <c r="F38" s="16"/>
      <c r="G38" s="16"/>
      <c r="H38" s="16"/>
    </row>
    <row r="39" spans="1:8" ht="20.25" hidden="1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M109"/>
  <sheetViews>
    <sheetView topLeftCell="A4" zoomScale="115" zoomScaleNormal="115" workbookViewId="0">
      <selection sqref="A1:G1"/>
    </sheetView>
  </sheetViews>
  <sheetFormatPr defaultRowHeight="15" x14ac:dyDescent="0.25"/>
  <cols>
    <col min="1" max="1" width="3.5703125" style="2" customWidth="1"/>
    <col min="2" max="2" width="25.85546875" style="2" customWidth="1"/>
    <col min="3" max="3" width="12.28515625" style="2" customWidth="1"/>
    <col min="4" max="4" width="11.42578125" style="2" customWidth="1"/>
    <col min="5" max="5" width="16.140625" style="2" customWidth="1"/>
    <col min="6" max="6" width="15.42578125" style="2" customWidth="1"/>
    <col min="7" max="7" width="15.5703125" style="2" customWidth="1"/>
    <col min="8" max="16384" width="9.140625" style="2"/>
  </cols>
  <sheetData>
    <row r="1" spans="1:7" s="1" customFormat="1" ht="66.75" customHeight="1" x14ac:dyDescent="0.25">
      <c r="A1" s="58" t="s">
        <v>63</v>
      </c>
      <c r="B1" s="58"/>
      <c r="C1" s="58"/>
      <c r="D1" s="58"/>
      <c r="E1" s="58"/>
      <c r="F1" s="58"/>
      <c r="G1" s="58"/>
    </row>
    <row r="2" spans="1:7" s="14" customFormat="1" ht="57.75" customHeight="1" x14ac:dyDescent="0.25">
      <c r="A2" s="55" t="s">
        <v>35</v>
      </c>
      <c r="B2" s="12" t="s">
        <v>0</v>
      </c>
      <c r="C2" s="12" t="s">
        <v>49</v>
      </c>
      <c r="D2" s="12" t="s">
        <v>50</v>
      </c>
      <c r="E2" s="12" t="s">
        <v>51</v>
      </c>
      <c r="F2" s="13" t="s">
        <v>52</v>
      </c>
      <c r="G2" s="44" t="s">
        <v>54</v>
      </c>
    </row>
    <row r="3" spans="1:7" s="14" customFormat="1" ht="25.5" customHeight="1" x14ac:dyDescent="0.25">
      <c r="A3" s="31">
        <v>1</v>
      </c>
      <c r="B3" s="33" t="s">
        <v>11</v>
      </c>
      <c r="C3" s="35">
        <v>750</v>
      </c>
      <c r="D3" s="35">
        <v>483</v>
      </c>
      <c r="E3" s="31">
        <f t="shared" ref="E3:E7" si="0">ROUND(D3*100/C3,1)</f>
        <v>64.400000000000006</v>
      </c>
      <c r="F3" s="31">
        <f t="shared" ref="F3:F7" si="1">D3*0.4</f>
        <v>193.20000000000002</v>
      </c>
      <c r="G3" s="45">
        <v>7</v>
      </c>
    </row>
    <row r="4" spans="1:7" s="14" customFormat="1" ht="25.5" customHeight="1" x14ac:dyDescent="0.25">
      <c r="A4" s="31">
        <v>2</v>
      </c>
      <c r="B4" s="33" t="s">
        <v>14</v>
      </c>
      <c r="C4" s="31">
        <v>735</v>
      </c>
      <c r="D4" s="31">
        <v>453</v>
      </c>
      <c r="E4" s="31">
        <f t="shared" si="0"/>
        <v>61.6</v>
      </c>
      <c r="F4" s="31">
        <f t="shared" si="1"/>
        <v>181.20000000000002</v>
      </c>
      <c r="G4" s="45">
        <v>7</v>
      </c>
    </row>
    <row r="5" spans="1:7" s="14" customFormat="1" ht="25.5" customHeight="1" x14ac:dyDescent="0.25">
      <c r="A5" s="31">
        <v>3</v>
      </c>
      <c r="B5" s="33" t="s">
        <v>36</v>
      </c>
      <c r="C5" s="31">
        <v>750</v>
      </c>
      <c r="D5" s="31">
        <v>468</v>
      </c>
      <c r="E5" s="31">
        <f t="shared" si="0"/>
        <v>62.4</v>
      </c>
      <c r="F5" s="31">
        <f t="shared" si="1"/>
        <v>187.20000000000002</v>
      </c>
      <c r="G5" s="45">
        <v>7</v>
      </c>
    </row>
    <row r="6" spans="1:7" s="14" customFormat="1" ht="25.5" customHeight="1" x14ac:dyDescent="0.25">
      <c r="A6" s="31">
        <v>4</v>
      </c>
      <c r="B6" s="33" t="s">
        <v>21</v>
      </c>
      <c r="C6" s="31">
        <v>735</v>
      </c>
      <c r="D6" s="31">
        <v>453</v>
      </c>
      <c r="E6" s="31">
        <f t="shared" si="0"/>
        <v>61.6</v>
      </c>
      <c r="F6" s="31">
        <f t="shared" si="1"/>
        <v>181.20000000000002</v>
      </c>
      <c r="G6" s="45">
        <v>7</v>
      </c>
    </row>
    <row r="7" spans="1:7" s="14" customFormat="1" ht="25.5" customHeight="1" x14ac:dyDescent="0.25">
      <c r="A7" s="31">
        <v>5</v>
      </c>
      <c r="B7" s="33" t="s">
        <v>23</v>
      </c>
      <c r="C7" s="31">
        <v>855</v>
      </c>
      <c r="D7" s="31">
        <v>699</v>
      </c>
      <c r="E7" s="31">
        <f t="shared" si="0"/>
        <v>81.8</v>
      </c>
      <c r="F7" s="31">
        <f t="shared" si="1"/>
        <v>279.60000000000002</v>
      </c>
      <c r="G7" s="45">
        <v>10</v>
      </c>
    </row>
    <row r="8" spans="1:7" s="14" customFormat="1" ht="25.5" customHeight="1" x14ac:dyDescent="0.25">
      <c r="A8" s="31">
        <v>6</v>
      </c>
      <c r="B8" s="33" t="s">
        <v>30</v>
      </c>
      <c r="C8" s="35">
        <v>735</v>
      </c>
      <c r="D8" s="35">
        <v>449</v>
      </c>
      <c r="E8" s="35">
        <f>ROUND(D8*100/C8,1)</f>
        <v>61.1</v>
      </c>
      <c r="F8" s="31">
        <f>D8*0.4</f>
        <v>179.60000000000002</v>
      </c>
      <c r="G8" s="45">
        <v>6</v>
      </c>
    </row>
    <row r="9" spans="1:7" s="14" customFormat="1" ht="25.5" customHeight="1" x14ac:dyDescent="0.25">
      <c r="A9" s="31">
        <v>7</v>
      </c>
      <c r="B9" s="33" t="s">
        <v>34</v>
      </c>
      <c r="C9" s="31">
        <v>795</v>
      </c>
      <c r="D9" s="31">
        <v>573</v>
      </c>
      <c r="E9" s="31">
        <f>ROUND(D9*100/C9,1)</f>
        <v>72.099999999999994</v>
      </c>
      <c r="F9" s="31">
        <f>D9*0.4</f>
        <v>229.20000000000002</v>
      </c>
      <c r="G9" s="45">
        <v>8</v>
      </c>
    </row>
    <row r="10" spans="1:7" s="14" customFormat="1" ht="25.5" customHeight="1" x14ac:dyDescent="0.25">
      <c r="A10" s="57" t="s">
        <v>1</v>
      </c>
      <c r="B10" s="57"/>
      <c r="C10" s="41" t="s">
        <v>64</v>
      </c>
      <c r="D10" s="30"/>
      <c r="E10" s="30"/>
      <c r="F10" s="31"/>
      <c r="G10" s="35"/>
    </row>
    <row r="11" spans="1:7" s="4" customFormat="1" ht="18.75" hidden="1" customHeight="1" x14ac:dyDescent="0.25">
      <c r="A11" s="16"/>
      <c r="B11" s="16"/>
    </row>
    <row r="12" spans="1:7" s="4" customFormat="1" ht="18.75" hidden="1" customHeight="1" x14ac:dyDescent="0.25">
      <c r="A12" s="16"/>
      <c r="B12" s="16"/>
    </row>
    <row r="13" spans="1:7" s="4" customFormat="1" ht="18.75" hidden="1" customHeight="1" x14ac:dyDescent="0.25">
      <c r="A13" s="16"/>
      <c r="B13" s="46" t="s">
        <v>6</v>
      </c>
    </row>
    <row r="14" spans="1:7" s="4" customFormat="1" ht="18.75" hidden="1" customHeight="1" x14ac:dyDescent="0.25">
      <c r="A14" s="16"/>
      <c r="B14" s="47" t="s">
        <v>4</v>
      </c>
    </row>
    <row r="15" spans="1:7" s="4" customFormat="1" ht="18.75" hidden="1" customHeight="1" x14ac:dyDescent="0.25">
      <c r="A15" s="16"/>
      <c r="B15" s="47" t="s">
        <v>5</v>
      </c>
    </row>
    <row r="16" spans="1:7" s="4" customFormat="1" ht="11.25" hidden="1" customHeight="1" x14ac:dyDescent="0.25">
      <c r="A16" s="16"/>
      <c r="B16" s="6"/>
    </row>
    <row r="17" spans="1:2" s="4" customFormat="1" ht="18.75" hidden="1" customHeight="1" x14ac:dyDescent="0.25">
      <c r="A17" s="16"/>
      <c r="B17" s="46" t="s">
        <v>7</v>
      </c>
    </row>
    <row r="18" spans="1:2" s="4" customFormat="1" ht="20.25" hidden="1" customHeight="1" x14ac:dyDescent="0.25">
      <c r="A18" s="16"/>
      <c r="B18" s="48" t="s">
        <v>8</v>
      </c>
    </row>
    <row r="19" spans="1:2" ht="20.25" hidden="1" customHeight="1" x14ac:dyDescent="0.25"/>
    <row r="20" spans="1:2" ht="18.75" customHeight="1" x14ac:dyDescent="0.25"/>
    <row r="21" spans="1:2" ht="18.75" customHeight="1" x14ac:dyDescent="0.25"/>
    <row r="22" spans="1:2" ht="18.75" customHeight="1" x14ac:dyDescent="0.25"/>
    <row r="23" spans="1:2" ht="18.75" customHeight="1" x14ac:dyDescent="0.25"/>
    <row r="24" spans="1:2" ht="18.75" customHeight="1" x14ac:dyDescent="0.25"/>
    <row r="25" spans="1:2" ht="18.75" customHeight="1" x14ac:dyDescent="0.25"/>
    <row r="26" spans="1:2" ht="18.75" customHeight="1" x14ac:dyDescent="0.25"/>
    <row r="27" spans="1:2" ht="18.75" customHeight="1" x14ac:dyDescent="0.25"/>
    <row r="28" spans="1:2" ht="18.75" customHeight="1" x14ac:dyDescent="0.25"/>
    <row r="29" spans="1:2" ht="18.75" customHeight="1" x14ac:dyDescent="0.25"/>
    <row r="30" spans="1:2" ht="18.75" customHeight="1" x14ac:dyDescent="0.25"/>
    <row r="31" spans="1:2" ht="18.75" customHeight="1" x14ac:dyDescent="0.25"/>
    <row r="32" spans="1: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0:B10"/>
    <mergeCell ref="A1:G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I129"/>
  <sheetViews>
    <sheetView zoomScale="115" zoomScaleNormal="115" workbookViewId="0">
      <selection activeCell="I1" sqref="I1:J1048576"/>
    </sheetView>
  </sheetViews>
  <sheetFormatPr defaultRowHeight="15" x14ac:dyDescent="0.25"/>
  <cols>
    <col min="1" max="1" width="3.5703125" style="2" customWidth="1"/>
    <col min="2" max="2" width="29.5703125" style="2" customWidth="1"/>
    <col min="3" max="3" width="10.140625" style="23" customWidth="1"/>
    <col min="4" max="4" width="8.85546875" style="23" customWidth="1"/>
    <col min="5" max="5" width="13.140625" style="23" customWidth="1"/>
    <col min="6" max="6" width="10.7109375" style="23" customWidth="1"/>
    <col min="7" max="7" width="10.7109375" style="25" customWidth="1"/>
    <col min="8" max="8" width="14.140625" style="23" customWidth="1"/>
    <col min="9" max="16384" width="9.140625" style="2"/>
  </cols>
  <sheetData>
    <row r="1" spans="1:8" s="1" customFormat="1" ht="60.75" customHeight="1" x14ac:dyDescent="0.25">
      <c r="A1" s="58" t="s">
        <v>56</v>
      </c>
      <c r="B1" s="58"/>
      <c r="C1" s="58"/>
      <c r="D1" s="58"/>
      <c r="E1" s="58"/>
      <c r="F1" s="58"/>
      <c r="G1" s="58"/>
      <c r="H1" s="58"/>
    </row>
    <row r="2" spans="1:8" s="14" customFormat="1" ht="66.75" customHeight="1" x14ac:dyDescent="0.25">
      <c r="A2" s="50" t="s">
        <v>35</v>
      </c>
      <c r="B2" s="51" t="s">
        <v>0</v>
      </c>
      <c r="C2" s="12" t="s">
        <v>49</v>
      </c>
      <c r="D2" s="12" t="s">
        <v>50</v>
      </c>
      <c r="E2" s="12" t="s">
        <v>51</v>
      </c>
      <c r="F2" s="13" t="s">
        <v>52</v>
      </c>
      <c r="G2" s="13" t="s">
        <v>53</v>
      </c>
      <c r="H2" s="44" t="s">
        <v>54</v>
      </c>
    </row>
    <row r="3" spans="1:8" s="14" customFormat="1" ht="24.75" customHeight="1" x14ac:dyDescent="0.25">
      <c r="A3" s="37">
        <v>1</v>
      </c>
      <c r="B3" s="52" t="s">
        <v>9</v>
      </c>
      <c r="C3" s="36">
        <v>1050</v>
      </c>
      <c r="D3" s="36">
        <f>645+20</f>
        <v>665</v>
      </c>
      <c r="E3" s="36">
        <f>ROUND(D3*100/C3,1)</f>
        <v>63.3</v>
      </c>
      <c r="F3" s="37">
        <f>D3*0.4</f>
        <v>266</v>
      </c>
      <c r="G3" s="37">
        <v>270</v>
      </c>
      <c r="H3" s="49">
        <f>ROUND((F3-G3)/30,0)</f>
        <v>0</v>
      </c>
    </row>
    <row r="4" spans="1:8" s="14" customFormat="1" ht="24.75" customHeight="1" x14ac:dyDescent="0.25">
      <c r="A4" s="37">
        <v>2</v>
      </c>
      <c r="B4" s="52" t="s">
        <v>10</v>
      </c>
      <c r="C4" s="37">
        <v>1125</v>
      </c>
      <c r="D4" s="37">
        <f>795+16</f>
        <v>811</v>
      </c>
      <c r="E4" s="36">
        <f>ROUND(D4*100/C4,1)</f>
        <v>72.099999999999994</v>
      </c>
      <c r="F4" s="37">
        <f>D4*0.4</f>
        <v>324.40000000000003</v>
      </c>
      <c r="G4" s="37">
        <v>270</v>
      </c>
      <c r="H4" s="49">
        <f t="shared" ref="H4:H29" si="0">ROUND((F4-G4)/30,0)</f>
        <v>2</v>
      </c>
    </row>
    <row r="5" spans="1:8" s="14" customFormat="1" ht="24.75" customHeight="1" x14ac:dyDescent="0.25">
      <c r="A5" s="37">
        <v>3</v>
      </c>
      <c r="B5" s="52" t="s">
        <v>11</v>
      </c>
      <c r="C5" s="37">
        <v>1095</v>
      </c>
      <c r="D5" s="37">
        <v>735</v>
      </c>
      <c r="E5" s="36">
        <f>ROUND(D5*100/C5,1)</f>
        <v>67.099999999999994</v>
      </c>
      <c r="F5" s="37">
        <f>D5*0.4</f>
        <v>294</v>
      </c>
      <c r="G5" s="37">
        <v>270</v>
      </c>
      <c r="H5" s="49">
        <f t="shared" si="0"/>
        <v>1</v>
      </c>
    </row>
    <row r="6" spans="1:8" s="14" customFormat="1" ht="24.75" customHeight="1" x14ac:dyDescent="0.25">
      <c r="A6" s="37">
        <v>4</v>
      </c>
      <c r="B6" s="52" t="s">
        <v>12</v>
      </c>
      <c r="C6" s="37"/>
      <c r="D6" s="37"/>
      <c r="E6" s="36"/>
      <c r="F6" s="37"/>
      <c r="G6" s="37"/>
      <c r="H6" s="49"/>
    </row>
    <row r="7" spans="1:8" s="14" customFormat="1" ht="24.75" customHeight="1" x14ac:dyDescent="0.25">
      <c r="A7" s="37">
        <v>5</v>
      </c>
      <c r="B7" s="52" t="s">
        <v>13</v>
      </c>
      <c r="C7" s="37">
        <v>1125</v>
      </c>
      <c r="D7" s="37">
        <v>811</v>
      </c>
      <c r="E7" s="36">
        <f>ROUND(D7*100/C7,1)</f>
        <v>72.099999999999994</v>
      </c>
      <c r="F7" s="37">
        <f>D7*0.4</f>
        <v>324.40000000000003</v>
      </c>
      <c r="G7" s="37">
        <v>270</v>
      </c>
      <c r="H7" s="49">
        <f t="shared" si="0"/>
        <v>2</v>
      </c>
    </row>
    <row r="8" spans="1:8" s="14" customFormat="1" ht="24.75" customHeight="1" x14ac:dyDescent="0.25">
      <c r="A8" s="37">
        <v>6</v>
      </c>
      <c r="B8" s="52" t="s">
        <v>14</v>
      </c>
      <c r="C8" s="36"/>
      <c r="D8" s="36"/>
      <c r="E8" s="36"/>
      <c r="F8" s="37"/>
      <c r="G8" s="37"/>
      <c r="H8" s="49"/>
    </row>
    <row r="9" spans="1:8" s="14" customFormat="1" ht="24.75" customHeight="1" x14ac:dyDescent="0.25">
      <c r="A9" s="37">
        <v>7</v>
      </c>
      <c r="B9" s="52" t="s">
        <v>15</v>
      </c>
      <c r="C9" s="37">
        <v>1065</v>
      </c>
      <c r="D9" s="37">
        <f>675+22</f>
        <v>697</v>
      </c>
      <c r="E9" s="36">
        <f>ROUND(D9*100/C9,1)</f>
        <v>65.400000000000006</v>
      </c>
      <c r="F9" s="37">
        <f>D9*0.4</f>
        <v>278.8</v>
      </c>
      <c r="G9" s="37">
        <v>270</v>
      </c>
      <c r="H9" s="49">
        <f t="shared" si="0"/>
        <v>0</v>
      </c>
    </row>
    <row r="10" spans="1:8" s="14" customFormat="1" ht="24.75" customHeight="1" x14ac:dyDescent="0.25">
      <c r="A10" s="37">
        <v>8</v>
      </c>
      <c r="B10" s="52" t="s">
        <v>16</v>
      </c>
      <c r="C10" s="37">
        <v>1110</v>
      </c>
      <c r="D10" s="37">
        <f>765+20</f>
        <v>785</v>
      </c>
      <c r="E10" s="36">
        <f>ROUND(D10*100/C10,1)</f>
        <v>70.7</v>
      </c>
      <c r="F10" s="37">
        <f>D10*0.4</f>
        <v>314</v>
      </c>
      <c r="G10" s="37">
        <v>270</v>
      </c>
      <c r="H10" s="49">
        <f t="shared" si="0"/>
        <v>1</v>
      </c>
    </row>
    <row r="11" spans="1:8" s="14" customFormat="1" ht="24.75" customHeight="1" x14ac:dyDescent="0.25">
      <c r="A11" s="37">
        <v>9</v>
      </c>
      <c r="B11" s="52" t="s">
        <v>36</v>
      </c>
      <c r="C11" s="37">
        <v>1080</v>
      </c>
      <c r="D11" s="37">
        <f>705+16</f>
        <v>721</v>
      </c>
      <c r="E11" s="36">
        <f>ROUND(D11*100/C11,1)</f>
        <v>66.8</v>
      </c>
      <c r="F11" s="37">
        <f>D11*0.4</f>
        <v>288.40000000000003</v>
      </c>
      <c r="G11" s="37">
        <v>270</v>
      </c>
      <c r="H11" s="49">
        <f t="shared" si="0"/>
        <v>1</v>
      </c>
    </row>
    <row r="12" spans="1:8" s="14" customFormat="1" ht="24.75" customHeight="1" x14ac:dyDescent="0.25">
      <c r="A12" s="37">
        <v>10</v>
      </c>
      <c r="B12" s="52" t="s">
        <v>17</v>
      </c>
      <c r="C12" s="37">
        <v>1110</v>
      </c>
      <c r="D12" s="37">
        <f>765+16</f>
        <v>781</v>
      </c>
      <c r="E12" s="36">
        <f>ROUND(D12*100/C12,1)</f>
        <v>70.400000000000006</v>
      </c>
      <c r="F12" s="37">
        <f>D12*0.4</f>
        <v>312.40000000000003</v>
      </c>
      <c r="G12" s="37">
        <v>270</v>
      </c>
      <c r="H12" s="49">
        <f t="shared" si="0"/>
        <v>1</v>
      </c>
    </row>
    <row r="13" spans="1:8" s="14" customFormat="1" ht="24.75" customHeight="1" x14ac:dyDescent="0.25">
      <c r="A13" s="37">
        <v>11</v>
      </c>
      <c r="B13" s="52" t="s">
        <v>18</v>
      </c>
      <c r="C13" s="37"/>
      <c r="D13" s="37"/>
      <c r="E13" s="36"/>
      <c r="F13" s="37"/>
      <c r="G13" s="37"/>
      <c r="H13" s="49"/>
    </row>
    <row r="14" spans="1:8" s="14" customFormat="1" ht="24.75" customHeight="1" x14ac:dyDescent="0.25">
      <c r="A14" s="37">
        <v>12</v>
      </c>
      <c r="B14" s="52" t="s">
        <v>19</v>
      </c>
      <c r="C14" s="36"/>
      <c r="D14" s="36"/>
      <c r="E14" s="36"/>
      <c r="F14" s="37"/>
      <c r="G14" s="37"/>
      <c r="H14" s="49"/>
    </row>
    <row r="15" spans="1:8" s="14" customFormat="1" ht="24.75" customHeight="1" x14ac:dyDescent="0.25">
      <c r="A15" s="37">
        <v>13</v>
      </c>
      <c r="B15" s="52" t="s">
        <v>20</v>
      </c>
      <c r="C15" s="37"/>
      <c r="D15" s="37"/>
      <c r="E15" s="36"/>
      <c r="F15" s="37"/>
      <c r="G15" s="37"/>
      <c r="H15" s="49"/>
    </row>
    <row r="16" spans="1:8" s="14" customFormat="1" ht="24.75" customHeight="1" x14ac:dyDescent="0.25">
      <c r="A16" s="37">
        <v>14</v>
      </c>
      <c r="B16" s="52" t="s">
        <v>21</v>
      </c>
      <c r="C16" s="37">
        <v>1065</v>
      </c>
      <c r="D16" s="37">
        <f>675+16</f>
        <v>691</v>
      </c>
      <c r="E16" s="36">
        <f>ROUND(D16*100/C16,1)</f>
        <v>64.900000000000006</v>
      </c>
      <c r="F16" s="37">
        <f>D16*0.4</f>
        <v>276.40000000000003</v>
      </c>
      <c r="G16" s="37">
        <v>270</v>
      </c>
      <c r="H16" s="49">
        <f t="shared" si="0"/>
        <v>0</v>
      </c>
    </row>
    <row r="17" spans="1:8" s="14" customFormat="1" ht="24.75" customHeight="1" x14ac:dyDescent="0.25">
      <c r="A17" s="37">
        <v>15</v>
      </c>
      <c r="B17" s="52" t="s">
        <v>22</v>
      </c>
      <c r="C17" s="37"/>
      <c r="D17" s="37"/>
      <c r="E17" s="36"/>
      <c r="F17" s="37"/>
      <c r="G17" s="37"/>
      <c r="H17" s="49"/>
    </row>
    <row r="18" spans="1:8" s="14" customFormat="1" ht="24.75" customHeight="1" x14ac:dyDescent="0.25">
      <c r="A18" s="37">
        <v>16</v>
      </c>
      <c r="B18" s="52" t="s">
        <v>23</v>
      </c>
      <c r="C18" s="37">
        <v>1140</v>
      </c>
      <c r="D18" s="37">
        <f>825+30</f>
        <v>855</v>
      </c>
      <c r="E18" s="36">
        <f t="shared" ref="E18:E29" si="1">ROUND(D18*100/C18,1)</f>
        <v>75</v>
      </c>
      <c r="F18" s="37">
        <f t="shared" ref="F18:F29" si="2">D18*0.4</f>
        <v>342</v>
      </c>
      <c r="G18" s="37">
        <v>270</v>
      </c>
      <c r="H18" s="49">
        <f t="shared" si="0"/>
        <v>2</v>
      </c>
    </row>
    <row r="19" spans="1:8" s="14" customFormat="1" ht="24.75" customHeight="1" x14ac:dyDescent="0.25">
      <c r="A19" s="37">
        <v>17</v>
      </c>
      <c r="B19" s="52" t="s">
        <v>37</v>
      </c>
      <c r="C19" s="36">
        <v>1140</v>
      </c>
      <c r="D19" s="36">
        <f>825+30</f>
        <v>855</v>
      </c>
      <c r="E19" s="36">
        <f t="shared" si="1"/>
        <v>75</v>
      </c>
      <c r="F19" s="37">
        <f t="shared" si="2"/>
        <v>342</v>
      </c>
      <c r="G19" s="37">
        <v>270</v>
      </c>
      <c r="H19" s="49">
        <f t="shared" si="0"/>
        <v>2</v>
      </c>
    </row>
    <row r="20" spans="1:8" s="14" customFormat="1" ht="24.75" customHeight="1" x14ac:dyDescent="0.25">
      <c r="A20" s="37">
        <v>18</v>
      </c>
      <c r="B20" s="52" t="s">
        <v>25</v>
      </c>
      <c r="C20" s="37">
        <v>1140</v>
      </c>
      <c r="D20" s="37">
        <f>825+30</f>
        <v>855</v>
      </c>
      <c r="E20" s="36">
        <f t="shared" si="1"/>
        <v>75</v>
      </c>
      <c r="F20" s="37">
        <f t="shared" si="2"/>
        <v>342</v>
      </c>
      <c r="G20" s="37">
        <v>270</v>
      </c>
      <c r="H20" s="49">
        <f t="shared" si="0"/>
        <v>2</v>
      </c>
    </row>
    <row r="21" spans="1:8" s="14" customFormat="1" ht="24.75" customHeight="1" x14ac:dyDescent="0.25">
      <c r="A21" s="37">
        <v>19</v>
      </c>
      <c r="B21" s="52" t="s">
        <v>26</v>
      </c>
      <c r="C21" s="37">
        <v>1140</v>
      </c>
      <c r="D21" s="37">
        <f>825+30</f>
        <v>855</v>
      </c>
      <c r="E21" s="36">
        <f t="shared" si="1"/>
        <v>75</v>
      </c>
      <c r="F21" s="37">
        <f t="shared" si="2"/>
        <v>342</v>
      </c>
      <c r="G21" s="37">
        <v>270</v>
      </c>
      <c r="H21" s="49">
        <f t="shared" si="0"/>
        <v>2</v>
      </c>
    </row>
    <row r="22" spans="1:8" s="14" customFormat="1" ht="24.75" customHeight="1" x14ac:dyDescent="0.25">
      <c r="A22" s="37">
        <v>20</v>
      </c>
      <c r="B22" s="52" t="s">
        <v>27</v>
      </c>
      <c r="C22" s="37">
        <v>1125</v>
      </c>
      <c r="D22" s="37">
        <v>817</v>
      </c>
      <c r="E22" s="36">
        <f t="shared" si="1"/>
        <v>72.599999999999994</v>
      </c>
      <c r="F22" s="37">
        <f t="shared" si="2"/>
        <v>326.8</v>
      </c>
      <c r="G22" s="37">
        <v>270</v>
      </c>
      <c r="H22" s="49">
        <f t="shared" si="0"/>
        <v>2</v>
      </c>
    </row>
    <row r="23" spans="1:8" s="14" customFormat="1" ht="24.75" customHeight="1" x14ac:dyDescent="0.25">
      <c r="A23" s="37">
        <v>21</v>
      </c>
      <c r="B23" s="52" t="s">
        <v>28</v>
      </c>
      <c r="C23" s="37">
        <v>1140</v>
      </c>
      <c r="D23" s="37">
        <v>851</v>
      </c>
      <c r="E23" s="36">
        <f t="shared" si="1"/>
        <v>74.599999999999994</v>
      </c>
      <c r="F23" s="37">
        <f t="shared" si="2"/>
        <v>340.40000000000003</v>
      </c>
      <c r="G23" s="37">
        <v>270</v>
      </c>
      <c r="H23" s="49">
        <f t="shared" si="0"/>
        <v>2</v>
      </c>
    </row>
    <row r="24" spans="1:8" s="14" customFormat="1" ht="24.75" customHeight="1" x14ac:dyDescent="0.25">
      <c r="A24" s="37">
        <v>22</v>
      </c>
      <c r="B24" s="52" t="s">
        <v>38</v>
      </c>
      <c r="C24" s="37">
        <v>1125</v>
      </c>
      <c r="D24" s="37">
        <v>819</v>
      </c>
      <c r="E24" s="36">
        <f t="shared" si="1"/>
        <v>72.8</v>
      </c>
      <c r="F24" s="37">
        <f t="shared" si="2"/>
        <v>327.60000000000002</v>
      </c>
      <c r="G24" s="37">
        <v>270</v>
      </c>
      <c r="H24" s="49">
        <f t="shared" si="0"/>
        <v>2</v>
      </c>
    </row>
    <row r="25" spans="1:8" s="14" customFormat="1" ht="24.75" customHeight="1" x14ac:dyDescent="0.25">
      <c r="A25" s="37">
        <v>23</v>
      </c>
      <c r="B25" s="52" t="s">
        <v>30</v>
      </c>
      <c r="C25" s="37">
        <v>1050</v>
      </c>
      <c r="D25" s="37">
        <f>630+22</f>
        <v>652</v>
      </c>
      <c r="E25" s="36">
        <f t="shared" si="1"/>
        <v>62.1</v>
      </c>
      <c r="F25" s="37">
        <f t="shared" si="2"/>
        <v>260.8</v>
      </c>
      <c r="G25" s="37">
        <v>270</v>
      </c>
      <c r="H25" s="49">
        <f t="shared" si="0"/>
        <v>0</v>
      </c>
    </row>
    <row r="26" spans="1:8" s="14" customFormat="1" ht="24.75" customHeight="1" x14ac:dyDescent="0.25">
      <c r="A26" s="37">
        <v>24</v>
      </c>
      <c r="B26" s="52" t="s">
        <v>31</v>
      </c>
      <c r="C26" s="36">
        <v>1080</v>
      </c>
      <c r="D26" s="36">
        <v>740</v>
      </c>
      <c r="E26" s="36">
        <f t="shared" si="1"/>
        <v>68.5</v>
      </c>
      <c r="F26" s="37">
        <f t="shared" si="2"/>
        <v>296</v>
      </c>
      <c r="G26" s="37">
        <v>270</v>
      </c>
      <c r="H26" s="49">
        <f t="shared" si="0"/>
        <v>1</v>
      </c>
    </row>
    <row r="27" spans="1:8" s="14" customFormat="1" ht="24.75" customHeight="1" x14ac:dyDescent="0.25">
      <c r="A27" s="37">
        <v>25</v>
      </c>
      <c r="B27" s="52" t="s">
        <v>32</v>
      </c>
      <c r="C27" s="36">
        <v>1050</v>
      </c>
      <c r="D27" s="36">
        <f>645+24</f>
        <v>669</v>
      </c>
      <c r="E27" s="36">
        <f t="shared" si="1"/>
        <v>63.7</v>
      </c>
      <c r="F27" s="37">
        <f t="shared" si="2"/>
        <v>267.60000000000002</v>
      </c>
      <c r="G27" s="37">
        <v>270</v>
      </c>
      <c r="H27" s="49">
        <f t="shared" si="0"/>
        <v>0</v>
      </c>
    </row>
    <row r="28" spans="1:8" s="14" customFormat="1" ht="24.75" customHeight="1" x14ac:dyDescent="0.25">
      <c r="A28" s="37">
        <v>26</v>
      </c>
      <c r="B28" s="52" t="s">
        <v>33</v>
      </c>
      <c r="C28" s="37">
        <v>1035</v>
      </c>
      <c r="D28" s="37">
        <f>615+22</f>
        <v>637</v>
      </c>
      <c r="E28" s="36">
        <f t="shared" si="1"/>
        <v>61.5</v>
      </c>
      <c r="F28" s="37">
        <f t="shared" si="2"/>
        <v>254.8</v>
      </c>
      <c r="G28" s="37">
        <v>270</v>
      </c>
      <c r="H28" s="49">
        <f t="shared" si="0"/>
        <v>-1</v>
      </c>
    </row>
    <row r="29" spans="1:8" s="14" customFormat="1" ht="24.75" customHeight="1" x14ac:dyDescent="0.25">
      <c r="A29" s="37">
        <v>27</v>
      </c>
      <c r="B29" s="52" t="s">
        <v>34</v>
      </c>
      <c r="C29" s="37">
        <v>1140</v>
      </c>
      <c r="D29" s="37">
        <f>825+20</f>
        <v>845</v>
      </c>
      <c r="E29" s="36">
        <f t="shared" si="1"/>
        <v>74.099999999999994</v>
      </c>
      <c r="F29" s="37">
        <f t="shared" si="2"/>
        <v>338</v>
      </c>
      <c r="G29" s="37">
        <v>270</v>
      </c>
      <c r="H29" s="49">
        <f t="shared" si="0"/>
        <v>2</v>
      </c>
    </row>
    <row r="30" spans="1:8" s="14" customFormat="1" ht="24.75" customHeight="1" x14ac:dyDescent="0.25">
      <c r="A30" s="57" t="s">
        <v>1</v>
      </c>
      <c r="B30" s="57"/>
      <c r="C30" s="43" t="s">
        <v>57</v>
      </c>
      <c r="D30" s="30"/>
      <c r="E30" s="30"/>
      <c r="F30" s="39"/>
      <c r="G30" s="39"/>
      <c r="H30" s="40">
        <f>COUNT(H3:H29)</f>
        <v>21</v>
      </c>
    </row>
    <row r="31" spans="1:8" s="4" customFormat="1" ht="18.75" hidden="1" customHeight="1" x14ac:dyDescent="0.25">
      <c r="B31" s="7"/>
      <c r="C31" s="17"/>
      <c r="D31" s="17"/>
      <c r="E31" s="17"/>
      <c r="F31" s="17"/>
      <c r="G31" s="17"/>
      <c r="H31" s="18"/>
    </row>
    <row r="32" spans="1:8" s="4" customFormat="1" ht="18.75" hidden="1" customHeight="1" x14ac:dyDescent="0.25">
      <c r="B32" s="7"/>
      <c r="C32" s="19"/>
      <c r="D32" s="19"/>
      <c r="E32" s="19"/>
      <c r="F32" s="17"/>
      <c r="G32" s="17"/>
      <c r="H32" s="18"/>
    </row>
    <row r="33" spans="2:8" s="4" customFormat="1" ht="18.75" hidden="1" customHeight="1" x14ac:dyDescent="0.25">
      <c r="B33" s="10" t="s">
        <v>6</v>
      </c>
      <c r="C33" s="17"/>
      <c r="D33" s="17"/>
      <c r="E33" s="17"/>
      <c r="F33" s="17"/>
      <c r="G33" s="17"/>
      <c r="H33" s="18"/>
    </row>
    <row r="34" spans="2:8" s="4" customFormat="1" ht="18.75" hidden="1" customHeight="1" x14ac:dyDescent="0.25">
      <c r="B34" s="15" t="s">
        <v>4</v>
      </c>
      <c r="C34" s="19"/>
      <c r="D34" s="19"/>
      <c r="E34" s="19"/>
      <c r="F34" s="17"/>
      <c r="G34" s="17"/>
      <c r="H34" s="18"/>
    </row>
    <row r="35" spans="2:8" s="4" customFormat="1" ht="18.75" hidden="1" customHeight="1" x14ac:dyDescent="0.25">
      <c r="B35" s="15" t="s">
        <v>5</v>
      </c>
      <c r="C35" s="28"/>
      <c r="D35" s="26" t="s">
        <v>2</v>
      </c>
      <c r="E35" s="27" t="s">
        <v>3</v>
      </c>
      <c r="F35" s="29"/>
      <c r="G35" s="29"/>
      <c r="H35" s="29"/>
    </row>
    <row r="36" spans="2:8" s="4" customFormat="1" ht="11.25" hidden="1" customHeight="1" x14ac:dyDescent="0.25">
      <c r="B36" s="9"/>
      <c r="C36" s="20"/>
      <c r="D36" s="20"/>
      <c r="E36" s="20"/>
      <c r="F36" s="20"/>
      <c r="G36" s="20"/>
      <c r="H36" s="20"/>
    </row>
    <row r="37" spans="2:8" s="4" customFormat="1" ht="18.75" hidden="1" customHeight="1" x14ac:dyDescent="0.25">
      <c r="B37" s="10" t="s">
        <v>7</v>
      </c>
      <c r="C37" s="20"/>
      <c r="D37" s="20"/>
      <c r="E37" s="20"/>
      <c r="F37" s="20"/>
      <c r="G37" s="20"/>
      <c r="H37" s="20"/>
    </row>
    <row r="38" spans="2:8" s="4" customFormat="1" ht="20.25" hidden="1" customHeight="1" x14ac:dyDescent="0.25">
      <c r="B38" s="8" t="s">
        <v>8</v>
      </c>
      <c r="C38" s="21"/>
      <c r="D38" s="21"/>
      <c r="E38" s="21"/>
      <c r="F38" s="21"/>
      <c r="G38" s="22">
        <v>1</v>
      </c>
      <c r="H38" s="21"/>
    </row>
    <row r="39" spans="2:8" ht="20.25" hidden="1" customHeight="1" x14ac:dyDescent="0.25">
      <c r="G39" s="24">
        <v>1</v>
      </c>
    </row>
    <row r="40" spans="2:8" ht="18.75" customHeight="1" x14ac:dyDescent="0.25"/>
    <row r="41" spans="2:8" ht="18.75" customHeight="1" x14ac:dyDescent="0.25"/>
    <row r="42" spans="2:8" ht="18.75" customHeight="1" x14ac:dyDescent="0.25"/>
    <row r="43" spans="2:8" ht="18.75" customHeight="1" x14ac:dyDescent="0.25"/>
    <row r="44" spans="2:8" ht="18.75" customHeight="1" x14ac:dyDescent="0.25"/>
    <row r="45" spans="2:8" ht="18.75" customHeight="1" x14ac:dyDescent="0.25"/>
    <row r="46" spans="2:8" ht="18.75" customHeight="1" x14ac:dyDescent="0.25"/>
    <row r="47" spans="2:8" ht="18.75" customHeight="1" x14ac:dyDescent="0.25"/>
    <row r="48" spans="2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O103"/>
  <sheetViews>
    <sheetView zoomScale="115" zoomScaleNormal="115" workbookViewId="0">
      <selection activeCell="H19" sqref="H19"/>
    </sheetView>
  </sheetViews>
  <sheetFormatPr defaultRowHeight="15" x14ac:dyDescent="0.25"/>
  <cols>
    <col min="1" max="1" width="3.5703125" style="2" customWidth="1"/>
    <col min="2" max="2" width="29.5703125" style="2" customWidth="1"/>
    <col min="3" max="3" width="10.140625" style="23" customWidth="1"/>
    <col min="4" max="4" width="8.85546875" style="23" customWidth="1"/>
    <col min="5" max="5" width="13.140625" style="23" customWidth="1"/>
    <col min="6" max="6" width="10.7109375" style="23" customWidth="1"/>
    <col min="7" max="7" width="10.7109375" style="25" customWidth="1"/>
    <col min="8" max="8" width="14.140625" style="23" customWidth="1"/>
    <col min="9" max="16384" width="9.140625" style="2"/>
  </cols>
  <sheetData>
    <row r="1" spans="1:8" s="1" customFormat="1" ht="60.75" customHeight="1" x14ac:dyDescent="0.25">
      <c r="A1" s="58" t="s">
        <v>60</v>
      </c>
      <c r="B1" s="58"/>
      <c r="C1" s="58"/>
      <c r="D1" s="58"/>
      <c r="E1" s="58"/>
      <c r="F1" s="58"/>
      <c r="G1" s="58"/>
      <c r="H1" s="58"/>
    </row>
    <row r="2" spans="1:8" s="14" customFormat="1" ht="66.75" customHeight="1" x14ac:dyDescent="0.25">
      <c r="A2" s="50" t="s">
        <v>35</v>
      </c>
      <c r="B2" s="51" t="s">
        <v>0</v>
      </c>
      <c r="C2" s="12" t="s">
        <v>49</v>
      </c>
      <c r="D2" s="12" t="s">
        <v>50</v>
      </c>
      <c r="E2" s="12" t="s">
        <v>51</v>
      </c>
      <c r="F2" s="13" t="s">
        <v>52</v>
      </c>
      <c r="G2" s="13" t="s">
        <v>53</v>
      </c>
      <c r="H2" s="44" t="s">
        <v>54</v>
      </c>
    </row>
    <row r="3" spans="1:8" s="14" customFormat="1" ht="24.75" customHeight="1" x14ac:dyDescent="0.25">
      <c r="A3" s="37">
        <v>1</v>
      </c>
      <c r="B3" s="52" t="s">
        <v>21</v>
      </c>
      <c r="C3" s="37">
        <v>960</v>
      </c>
      <c r="D3" s="37">
        <v>698</v>
      </c>
      <c r="E3" s="36">
        <f>ROUND(D3*100/C3,1)</f>
        <v>72.7</v>
      </c>
      <c r="F3" s="37">
        <f>D3*0.4</f>
        <v>279.2</v>
      </c>
      <c r="G3" s="37">
        <v>270</v>
      </c>
      <c r="H3" s="49">
        <f t="shared" ref="H3" si="0">ROUND((F3-G3)/30,0)</f>
        <v>0</v>
      </c>
    </row>
    <row r="4" spans="1:8" s="14" customFormat="1" ht="24.75" customHeight="1" x14ac:dyDescent="0.25">
      <c r="A4" s="57" t="s">
        <v>1</v>
      </c>
      <c r="B4" s="57"/>
      <c r="C4" s="43" t="s">
        <v>58</v>
      </c>
      <c r="D4" s="30"/>
      <c r="E4" s="30"/>
      <c r="F4" s="39"/>
      <c r="G4" s="39"/>
      <c r="H4" s="40">
        <f>COUNT(H3:H3)</f>
        <v>1</v>
      </c>
    </row>
    <row r="5" spans="1:8" s="4" customFormat="1" ht="18.75" hidden="1" customHeight="1" x14ac:dyDescent="0.25">
      <c r="B5" s="7"/>
      <c r="C5" s="17"/>
      <c r="D5" s="17"/>
      <c r="E5" s="17"/>
      <c r="F5" s="17"/>
      <c r="G5" s="17"/>
      <c r="H5" s="18"/>
    </row>
    <row r="6" spans="1:8" s="4" customFormat="1" ht="18.75" hidden="1" customHeight="1" x14ac:dyDescent="0.25">
      <c r="B6" s="7"/>
      <c r="C6" s="19"/>
      <c r="D6" s="19"/>
      <c r="E6" s="19"/>
      <c r="F6" s="17"/>
      <c r="G6" s="17"/>
      <c r="H6" s="18"/>
    </row>
    <row r="7" spans="1:8" s="4" customFormat="1" ht="18.75" hidden="1" customHeight="1" x14ac:dyDescent="0.25">
      <c r="B7" s="10" t="s">
        <v>6</v>
      </c>
      <c r="C7" s="17"/>
      <c r="D7" s="17"/>
      <c r="E7" s="17"/>
      <c r="F7" s="17"/>
      <c r="G7" s="17"/>
      <c r="H7" s="18"/>
    </row>
    <row r="8" spans="1:8" s="4" customFormat="1" ht="18.75" hidden="1" customHeight="1" x14ac:dyDescent="0.25">
      <c r="B8" s="15" t="s">
        <v>4</v>
      </c>
      <c r="C8" s="19"/>
      <c r="D8" s="19"/>
      <c r="E8" s="19"/>
      <c r="F8" s="17"/>
      <c r="G8" s="17"/>
      <c r="H8" s="18"/>
    </row>
    <row r="9" spans="1:8" s="4" customFormat="1" ht="18.75" hidden="1" customHeight="1" x14ac:dyDescent="0.25">
      <c r="B9" s="15" t="s">
        <v>5</v>
      </c>
      <c r="C9" s="28"/>
      <c r="D9" s="26" t="s">
        <v>2</v>
      </c>
      <c r="E9" s="27" t="s">
        <v>3</v>
      </c>
      <c r="F9" s="29"/>
      <c r="G9" s="29"/>
      <c r="H9" s="29"/>
    </row>
    <row r="10" spans="1:8" s="4" customFormat="1" ht="11.25" hidden="1" customHeight="1" x14ac:dyDescent="0.25">
      <c r="B10" s="9"/>
      <c r="C10" s="20"/>
      <c r="D10" s="20"/>
      <c r="E10" s="20"/>
      <c r="F10" s="20"/>
      <c r="G10" s="20"/>
      <c r="H10" s="20"/>
    </row>
    <row r="11" spans="1:8" s="4" customFormat="1" ht="18.75" hidden="1" customHeight="1" x14ac:dyDescent="0.25">
      <c r="B11" s="10" t="s">
        <v>7</v>
      </c>
      <c r="C11" s="20"/>
      <c r="D11" s="20"/>
      <c r="E11" s="20"/>
      <c r="F11" s="20"/>
      <c r="G11" s="20"/>
      <c r="H11" s="20"/>
    </row>
    <row r="12" spans="1:8" s="4" customFormat="1" ht="20.25" hidden="1" customHeight="1" x14ac:dyDescent="0.25">
      <c r="B12" s="8" t="s">
        <v>8</v>
      </c>
      <c r="C12" s="21"/>
      <c r="D12" s="21"/>
      <c r="E12" s="21"/>
      <c r="F12" s="21"/>
      <c r="G12" s="22">
        <v>1</v>
      </c>
      <c r="H12" s="21"/>
    </row>
    <row r="13" spans="1:8" ht="20.25" hidden="1" customHeight="1" x14ac:dyDescent="0.25">
      <c r="G13" s="24">
        <v>1</v>
      </c>
    </row>
    <row r="14" spans="1:8" ht="18.75" customHeight="1" x14ac:dyDescent="0.25"/>
    <row r="15" spans="1:8" ht="18.75" customHeight="1" x14ac:dyDescent="0.25"/>
    <row r="16" spans="1:8" ht="18.75" customHeight="1" x14ac:dyDescent="0.25"/>
    <row r="17" spans="3:15" ht="18.75" hidden="1" customHeight="1" x14ac:dyDescent="0.25">
      <c r="C17" s="2" t="s">
        <v>59</v>
      </c>
      <c r="D17" s="2">
        <v>821</v>
      </c>
      <c r="E17" s="2">
        <v>1275</v>
      </c>
      <c r="F17" s="2">
        <f t="shared" ref="F17" si="1">ROUND(D17*100/E17,1)</f>
        <v>64.400000000000006</v>
      </c>
      <c r="G17" s="31">
        <f t="shared" ref="G17" si="2">D17*0.4</f>
        <v>328.40000000000003</v>
      </c>
      <c r="H17" s="3">
        <v>270</v>
      </c>
      <c r="J17" s="23">
        <v>698</v>
      </c>
      <c r="K17" s="23">
        <v>960</v>
      </c>
      <c r="L17" s="23">
        <f t="shared" ref="L17" si="3">ROUND(J17*100/K17,1)</f>
        <v>72.7</v>
      </c>
      <c r="M17" s="23">
        <f t="shared" ref="M17" si="4">J17*0.4</f>
        <v>279.2</v>
      </c>
      <c r="N17" s="25">
        <v>270</v>
      </c>
      <c r="O17" s="23">
        <f t="shared" ref="O17" si="5">ROUND((M17-N17)/30,0)</f>
        <v>0</v>
      </c>
    </row>
    <row r="18" spans="3:15" ht="18.75" customHeight="1" x14ac:dyDescent="0.25"/>
    <row r="19" spans="3:15" ht="18.75" customHeight="1" x14ac:dyDescent="0.25"/>
    <row r="20" spans="3:15" ht="18.75" customHeight="1" x14ac:dyDescent="0.25"/>
    <row r="21" spans="3:15" ht="18.75" customHeight="1" x14ac:dyDescent="0.25"/>
    <row r="22" spans="3:15" ht="18.75" customHeight="1" x14ac:dyDescent="0.25"/>
    <row r="23" spans="3:15" ht="18.75" customHeight="1" x14ac:dyDescent="0.25"/>
    <row r="24" spans="3:15" ht="18.75" customHeight="1" x14ac:dyDescent="0.25"/>
    <row r="25" spans="3:15" ht="18.75" customHeight="1" x14ac:dyDescent="0.25"/>
    <row r="26" spans="3:15" ht="18.75" customHeight="1" x14ac:dyDescent="0.25"/>
    <row r="27" spans="3:15" ht="18.75" customHeight="1" x14ac:dyDescent="0.25"/>
    <row r="28" spans="3:15" ht="18.75" customHeight="1" x14ac:dyDescent="0.25"/>
    <row r="29" spans="3:15" ht="18.75" customHeight="1" x14ac:dyDescent="0.25"/>
    <row r="30" spans="3:15" ht="18.75" customHeight="1" x14ac:dyDescent="0.25"/>
    <row r="31" spans="3:15" ht="18.75" customHeight="1" x14ac:dyDescent="0.25"/>
    <row r="32" spans="3:15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</sheetData>
  <mergeCells count="2">
    <mergeCell ref="A1:H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29"/>
  <sheetViews>
    <sheetView topLeftCell="A23" zoomScale="115" zoomScaleNormal="115" workbookViewId="0">
      <selection activeCell="E29" sqref="E2:E29"/>
    </sheetView>
  </sheetViews>
  <sheetFormatPr defaultRowHeight="15" x14ac:dyDescent="0.25"/>
  <cols>
    <col min="1" max="1" width="4.5703125" style="2" customWidth="1"/>
    <col min="2" max="2" width="29.28515625" style="2" customWidth="1"/>
    <col min="3" max="3" width="16" style="3" customWidth="1"/>
    <col min="4" max="4" width="20.28515625" style="3" customWidth="1"/>
    <col min="5" max="5" width="29.42578125" style="2" customWidth="1"/>
    <col min="6" max="16384" width="9.140625" style="2"/>
  </cols>
  <sheetData>
    <row r="1" spans="1:5" s="1" customFormat="1" ht="45.75" customHeight="1" x14ac:dyDescent="0.25">
      <c r="A1" s="58" t="s">
        <v>45</v>
      </c>
      <c r="B1" s="58"/>
      <c r="C1" s="58"/>
      <c r="D1" s="58"/>
      <c r="E1" s="58"/>
    </row>
    <row r="2" spans="1:5" s="14" customFormat="1" ht="57" customHeight="1" x14ac:dyDescent="0.25">
      <c r="A2" s="50" t="s">
        <v>35</v>
      </c>
      <c r="B2" s="51" t="s">
        <v>0</v>
      </c>
      <c r="C2" s="51" t="s">
        <v>43</v>
      </c>
      <c r="D2" s="51" t="s">
        <v>44</v>
      </c>
      <c r="E2" s="60" t="s">
        <v>67</v>
      </c>
    </row>
    <row r="3" spans="1:5" s="14" customFormat="1" ht="26.25" customHeight="1" x14ac:dyDescent="0.25">
      <c r="A3" s="31">
        <v>1</v>
      </c>
      <c r="B3" s="33" t="s">
        <v>9</v>
      </c>
      <c r="C3" s="31">
        <v>10</v>
      </c>
      <c r="D3" s="31">
        <f>C3*0.3</f>
        <v>3</v>
      </c>
      <c r="E3" s="45">
        <v>2</v>
      </c>
    </row>
    <row r="4" spans="1:5" s="14" customFormat="1" ht="26.25" customHeight="1" x14ac:dyDescent="0.25">
      <c r="A4" s="31">
        <v>2</v>
      </c>
      <c r="B4" s="33" t="s">
        <v>10</v>
      </c>
      <c r="C4" s="31">
        <v>13</v>
      </c>
      <c r="D4" s="31">
        <v>4</v>
      </c>
      <c r="E4" s="45">
        <v>3</v>
      </c>
    </row>
    <row r="5" spans="1:5" s="14" customFormat="1" ht="26.25" customHeight="1" x14ac:dyDescent="0.25">
      <c r="A5" s="31">
        <v>3</v>
      </c>
      <c r="B5" s="33" t="s">
        <v>11</v>
      </c>
      <c r="C5" s="31">
        <v>13</v>
      </c>
      <c r="D5" s="31">
        <v>4</v>
      </c>
      <c r="E5" s="45">
        <v>3</v>
      </c>
    </row>
    <row r="6" spans="1:5" s="14" customFormat="1" ht="26.25" customHeight="1" x14ac:dyDescent="0.25">
      <c r="A6" s="31">
        <v>4</v>
      </c>
      <c r="B6" s="33" t="s">
        <v>12</v>
      </c>
      <c r="C6" s="31">
        <v>13</v>
      </c>
      <c r="D6" s="31">
        <v>4</v>
      </c>
      <c r="E6" s="45">
        <v>3</v>
      </c>
    </row>
    <row r="7" spans="1:5" s="14" customFormat="1" ht="26.25" customHeight="1" x14ac:dyDescent="0.25">
      <c r="A7" s="31">
        <v>5</v>
      </c>
      <c r="B7" s="33" t="s">
        <v>13</v>
      </c>
      <c r="C7" s="31">
        <v>13</v>
      </c>
      <c r="D7" s="31">
        <v>4</v>
      </c>
      <c r="E7" s="45">
        <v>3</v>
      </c>
    </row>
    <row r="8" spans="1:5" s="14" customFormat="1" ht="26.25" customHeight="1" x14ac:dyDescent="0.25">
      <c r="A8" s="31">
        <v>6</v>
      </c>
      <c r="B8" s="33" t="s">
        <v>14</v>
      </c>
      <c r="C8" s="31">
        <v>8</v>
      </c>
      <c r="D8" s="31">
        <v>3</v>
      </c>
      <c r="E8" s="45">
        <v>2</v>
      </c>
    </row>
    <row r="9" spans="1:5" s="14" customFormat="1" ht="26.25" customHeight="1" x14ac:dyDescent="0.25">
      <c r="A9" s="31">
        <v>7</v>
      </c>
      <c r="B9" s="33" t="s">
        <v>15</v>
      </c>
      <c r="C9" s="31">
        <v>9</v>
      </c>
      <c r="D9" s="31">
        <v>3</v>
      </c>
      <c r="E9" s="45">
        <v>2</v>
      </c>
    </row>
    <row r="10" spans="1:5" s="14" customFormat="1" ht="26.25" customHeight="1" x14ac:dyDescent="0.25">
      <c r="A10" s="31">
        <v>8</v>
      </c>
      <c r="B10" s="33" t="s">
        <v>16</v>
      </c>
      <c r="C10" s="31">
        <v>9</v>
      </c>
      <c r="D10" s="31">
        <v>3</v>
      </c>
      <c r="E10" s="45">
        <v>2</v>
      </c>
    </row>
    <row r="11" spans="1:5" s="14" customFormat="1" ht="26.25" customHeight="1" x14ac:dyDescent="0.25">
      <c r="A11" s="31">
        <v>9</v>
      </c>
      <c r="B11" s="33" t="s">
        <v>36</v>
      </c>
      <c r="C11" s="31">
        <v>11</v>
      </c>
      <c r="D11" s="31">
        <v>4</v>
      </c>
      <c r="E11" s="45">
        <v>3</v>
      </c>
    </row>
    <row r="12" spans="1:5" s="14" customFormat="1" ht="26.25" customHeight="1" x14ac:dyDescent="0.25">
      <c r="A12" s="31">
        <v>10</v>
      </c>
      <c r="B12" s="33" t="s">
        <v>17</v>
      </c>
      <c r="C12" s="31"/>
      <c r="D12" s="31"/>
      <c r="E12" s="45"/>
    </row>
    <row r="13" spans="1:5" s="14" customFormat="1" ht="26.25" customHeight="1" x14ac:dyDescent="0.25">
      <c r="A13" s="31">
        <v>11</v>
      </c>
      <c r="B13" s="33" t="s">
        <v>41</v>
      </c>
      <c r="C13" s="31">
        <v>11</v>
      </c>
      <c r="D13" s="31">
        <v>4</v>
      </c>
      <c r="E13" s="45">
        <v>3</v>
      </c>
    </row>
    <row r="14" spans="1:5" s="14" customFormat="1" ht="26.25" customHeight="1" x14ac:dyDescent="0.25">
      <c r="A14" s="31">
        <v>12</v>
      </c>
      <c r="B14" s="33" t="s">
        <v>19</v>
      </c>
      <c r="C14" s="31">
        <v>11</v>
      </c>
      <c r="D14" s="31">
        <v>4</v>
      </c>
      <c r="E14" s="45">
        <v>3</v>
      </c>
    </row>
    <row r="15" spans="1:5" s="14" customFormat="1" ht="26.25" customHeight="1" x14ac:dyDescent="0.25">
      <c r="A15" s="31">
        <v>13</v>
      </c>
      <c r="B15" s="33" t="s">
        <v>20</v>
      </c>
      <c r="C15" s="31">
        <v>10</v>
      </c>
      <c r="D15" s="31">
        <v>4</v>
      </c>
      <c r="E15" s="45">
        <v>3</v>
      </c>
    </row>
    <row r="16" spans="1:5" s="14" customFormat="1" ht="26.25" customHeight="1" x14ac:dyDescent="0.25">
      <c r="A16" s="31">
        <v>14</v>
      </c>
      <c r="B16" s="33" t="s">
        <v>21</v>
      </c>
      <c r="C16" s="31">
        <v>14</v>
      </c>
      <c r="D16" s="31">
        <v>5</v>
      </c>
      <c r="E16" s="45">
        <v>4</v>
      </c>
    </row>
    <row r="17" spans="1:7" s="14" customFormat="1" ht="26.25" customHeight="1" x14ac:dyDescent="0.25">
      <c r="A17" s="31">
        <v>15</v>
      </c>
      <c r="B17" s="33" t="s">
        <v>22</v>
      </c>
      <c r="C17" s="31">
        <v>17</v>
      </c>
      <c r="D17" s="31">
        <v>6</v>
      </c>
      <c r="E17" s="45">
        <v>5</v>
      </c>
    </row>
    <row r="18" spans="1:7" s="14" customFormat="1" ht="26.25" customHeight="1" x14ac:dyDescent="0.25">
      <c r="A18" s="31">
        <v>16</v>
      </c>
      <c r="B18" s="33" t="s">
        <v>23</v>
      </c>
      <c r="C18" s="31">
        <v>21</v>
      </c>
      <c r="D18" s="31">
        <v>7</v>
      </c>
      <c r="E18" s="45">
        <v>6</v>
      </c>
    </row>
    <row r="19" spans="1:7" s="14" customFormat="1" ht="26.25" customHeight="1" x14ac:dyDescent="0.25">
      <c r="A19" s="31">
        <v>17</v>
      </c>
      <c r="B19" s="33" t="s">
        <v>24</v>
      </c>
      <c r="C19" s="31">
        <v>20</v>
      </c>
      <c r="D19" s="31">
        <f>C19*0.3</f>
        <v>6</v>
      </c>
      <c r="E19" s="45">
        <v>5</v>
      </c>
    </row>
    <row r="20" spans="1:7" s="14" customFormat="1" ht="26.25" customHeight="1" x14ac:dyDescent="0.25">
      <c r="A20" s="31">
        <v>18</v>
      </c>
      <c r="B20" s="33" t="s">
        <v>25</v>
      </c>
      <c r="C20" s="31">
        <v>21</v>
      </c>
      <c r="D20" s="31">
        <v>7</v>
      </c>
      <c r="E20" s="45">
        <v>6</v>
      </c>
    </row>
    <row r="21" spans="1:7" s="14" customFormat="1" ht="26.25" customHeight="1" x14ac:dyDescent="0.25">
      <c r="A21" s="31">
        <v>19</v>
      </c>
      <c r="B21" s="33" t="s">
        <v>26</v>
      </c>
      <c r="C21" s="31"/>
      <c r="D21" s="31"/>
      <c r="E21" s="45"/>
    </row>
    <row r="22" spans="1:7" s="14" customFormat="1" ht="26.25" customHeight="1" x14ac:dyDescent="0.25">
      <c r="A22" s="31">
        <v>20</v>
      </c>
      <c r="B22" s="33" t="s">
        <v>27</v>
      </c>
      <c r="C22" s="31">
        <v>19</v>
      </c>
      <c r="D22" s="31">
        <v>6</v>
      </c>
      <c r="E22" s="45">
        <v>5</v>
      </c>
    </row>
    <row r="23" spans="1:7" s="14" customFormat="1" ht="26.25" customHeight="1" x14ac:dyDescent="0.25">
      <c r="A23" s="31">
        <v>21</v>
      </c>
      <c r="B23" s="33" t="s">
        <v>28</v>
      </c>
      <c r="C23" s="31">
        <v>18</v>
      </c>
      <c r="D23" s="31">
        <v>6</v>
      </c>
      <c r="E23" s="45">
        <v>5</v>
      </c>
    </row>
    <row r="24" spans="1:7" s="14" customFormat="1" ht="26.25" customHeight="1" x14ac:dyDescent="0.25">
      <c r="A24" s="31">
        <v>22</v>
      </c>
      <c r="B24" s="33" t="s">
        <v>29</v>
      </c>
      <c r="C24" s="31"/>
      <c r="D24" s="31"/>
      <c r="E24" s="45"/>
    </row>
    <row r="25" spans="1:7" s="14" customFormat="1" ht="26.25" customHeight="1" x14ac:dyDescent="0.25">
      <c r="A25" s="31">
        <v>23</v>
      </c>
      <c r="B25" s="33" t="s">
        <v>30</v>
      </c>
      <c r="C25" s="31">
        <v>7</v>
      </c>
      <c r="D25" s="31">
        <v>3</v>
      </c>
      <c r="E25" s="45">
        <v>2</v>
      </c>
    </row>
    <row r="26" spans="1:7" s="14" customFormat="1" ht="26.25" customHeight="1" x14ac:dyDescent="0.25">
      <c r="A26" s="31">
        <v>24</v>
      </c>
      <c r="B26" s="33" t="s">
        <v>31</v>
      </c>
      <c r="C26" s="31">
        <v>12</v>
      </c>
      <c r="D26" s="31">
        <v>4</v>
      </c>
      <c r="E26" s="45">
        <v>3</v>
      </c>
    </row>
    <row r="27" spans="1:7" s="14" customFormat="1" ht="26.25" customHeight="1" x14ac:dyDescent="0.25">
      <c r="A27" s="31">
        <v>25</v>
      </c>
      <c r="B27" s="33" t="s">
        <v>32</v>
      </c>
      <c r="C27" s="31"/>
      <c r="D27" s="31"/>
      <c r="E27" s="45"/>
    </row>
    <row r="28" spans="1:7" s="14" customFormat="1" ht="26.25" customHeight="1" x14ac:dyDescent="0.25">
      <c r="A28" s="31">
        <v>26</v>
      </c>
      <c r="B28" s="33" t="s">
        <v>33</v>
      </c>
      <c r="C28" s="31">
        <v>10</v>
      </c>
      <c r="D28" s="31">
        <v>3</v>
      </c>
      <c r="E28" s="45">
        <v>2</v>
      </c>
    </row>
    <row r="29" spans="1:7" s="14" customFormat="1" ht="26.25" customHeight="1" x14ac:dyDescent="0.25">
      <c r="A29" s="31">
        <v>27</v>
      </c>
      <c r="B29" s="33" t="s">
        <v>34</v>
      </c>
      <c r="C29" s="31">
        <v>11</v>
      </c>
      <c r="D29" s="31">
        <v>4</v>
      </c>
      <c r="E29" s="45">
        <v>3</v>
      </c>
    </row>
    <row r="30" spans="1:7" s="14" customFormat="1" ht="26.25" customHeight="1" x14ac:dyDescent="0.25">
      <c r="A30" s="57" t="s">
        <v>1</v>
      </c>
      <c r="B30" s="57"/>
      <c r="C30" s="53" t="s">
        <v>42</v>
      </c>
      <c r="D30" s="31"/>
      <c r="E30" s="54">
        <f>COUNT(E3:E29)</f>
        <v>23</v>
      </c>
      <c r="G30" s="38"/>
    </row>
    <row r="31" spans="1:7" s="4" customFormat="1" ht="18.75" hidden="1" customHeight="1" x14ac:dyDescent="0.25">
      <c r="A31" s="16"/>
      <c r="B31" s="16"/>
      <c r="C31" s="5"/>
      <c r="D31" s="5"/>
    </row>
    <row r="32" spans="1:7" s="4" customFormat="1" ht="18.75" hidden="1" customHeight="1" x14ac:dyDescent="0.25">
      <c r="A32" s="16"/>
      <c r="B32" s="16"/>
      <c r="C32" s="5"/>
      <c r="D32" s="5"/>
    </row>
    <row r="33" spans="1:4" s="4" customFormat="1" ht="18.75" hidden="1" customHeight="1" x14ac:dyDescent="0.25">
      <c r="A33" s="16"/>
      <c r="B33" s="46" t="s">
        <v>6</v>
      </c>
      <c r="C33" s="5"/>
      <c r="D33" s="5"/>
    </row>
    <row r="34" spans="1:4" s="4" customFormat="1" ht="18.75" hidden="1" customHeight="1" x14ac:dyDescent="0.25">
      <c r="A34" s="16"/>
      <c r="B34" s="47" t="s">
        <v>4</v>
      </c>
      <c r="C34" s="5"/>
      <c r="D34" s="5"/>
    </row>
    <row r="35" spans="1:4" s="4" customFormat="1" ht="18.75" hidden="1" customHeight="1" x14ac:dyDescent="0.25">
      <c r="A35" s="16"/>
      <c r="B35" s="47" t="s">
        <v>5</v>
      </c>
      <c r="C35" s="5"/>
      <c r="D35" s="5"/>
    </row>
    <row r="36" spans="1:4" s="4" customFormat="1" ht="11.25" hidden="1" customHeight="1" x14ac:dyDescent="0.25">
      <c r="A36" s="16"/>
      <c r="B36" s="6"/>
      <c r="C36" s="5"/>
      <c r="D36" s="5"/>
    </row>
    <row r="37" spans="1:4" s="4" customFormat="1" ht="18.75" hidden="1" customHeight="1" x14ac:dyDescent="0.25">
      <c r="A37" s="16"/>
      <c r="B37" s="46" t="s">
        <v>7</v>
      </c>
      <c r="C37" s="5"/>
      <c r="D37" s="5"/>
    </row>
    <row r="38" spans="1:4" s="4" customFormat="1" ht="20.25" hidden="1" customHeight="1" x14ac:dyDescent="0.25">
      <c r="A38" s="16"/>
      <c r="B38" s="48" t="s">
        <v>8</v>
      </c>
      <c r="C38" s="5"/>
      <c r="D38" s="5"/>
    </row>
    <row r="39" spans="1:4" ht="20.25" hidden="1" customHeight="1" x14ac:dyDescent="0.25"/>
    <row r="40" spans="1:4" ht="13.5" customHeight="1" x14ac:dyDescent="0.25"/>
    <row r="41" spans="1:4" ht="18.75" hidden="1" customHeight="1" x14ac:dyDescent="0.25">
      <c r="B41" s="2" t="s">
        <v>39</v>
      </c>
    </row>
    <row r="42" spans="1:4" ht="18.75" customHeight="1" x14ac:dyDescent="0.25"/>
    <row r="43" spans="1:4" ht="18.75" customHeight="1" x14ac:dyDescent="0.25"/>
    <row r="44" spans="1:4" ht="18.75" customHeight="1" x14ac:dyDescent="0.25"/>
    <row r="45" spans="1:4" ht="18.75" customHeight="1" x14ac:dyDescent="0.25"/>
    <row r="46" spans="1:4" ht="18.75" customHeight="1" x14ac:dyDescent="0.25"/>
    <row r="47" spans="1:4" ht="18.75" customHeight="1" x14ac:dyDescent="0.25"/>
    <row r="48" spans="1:4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E1"/>
  </mergeCells>
  <printOptions horizontalCentered="1"/>
  <pageMargins left="0.15748031496062992" right="0.15748031496062992" top="0.11811023622047245" bottom="0.1181102362204724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30"/>
  <sheetViews>
    <sheetView topLeftCell="A16" zoomScale="115" zoomScaleNormal="115" workbookViewId="0">
      <selection activeCell="D7" sqref="D7"/>
    </sheetView>
  </sheetViews>
  <sheetFormatPr defaultRowHeight="15" x14ac:dyDescent="0.25"/>
  <cols>
    <col min="1" max="1" width="3.5703125" style="62" customWidth="1"/>
    <col min="2" max="2" width="30" style="62" customWidth="1"/>
    <col min="3" max="3" width="17.85546875" style="74" customWidth="1"/>
    <col min="4" max="4" width="20.85546875" style="62" customWidth="1"/>
    <col min="5" max="5" width="28.5703125" style="62" customWidth="1"/>
    <col min="6" max="16384" width="9.140625" style="62"/>
  </cols>
  <sheetData>
    <row r="1" spans="1:5" s="63" customFormat="1" ht="45.75" customHeight="1" x14ac:dyDescent="0.25">
      <c r="A1" s="58" t="s">
        <v>46</v>
      </c>
      <c r="B1" s="59"/>
      <c r="C1" s="59"/>
      <c r="D1" s="59"/>
      <c r="E1" s="59"/>
    </row>
    <row r="2" spans="1:5" s="64" customFormat="1" ht="57" customHeight="1" x14ac:dyDescent="0.25">
      <c r="A2" s="50" t="s">
        <v>35</v>
      </c>
      <c r="B2" s="51" t="s">
        <v>0</v>
      </c>
      <c r="C2" s="51" t="s">
        <v>43</v>
      </c>
      <c r="D2" s="51" t="s">
        <v>44</v>
      </c>
      <c r="E2" s="60" t="s">
        <v>67</v>
      </c>
    </row>
    <row r="3" spans="1:5" s="64" customFormat="1" ht="25.5" customHeight="1" x14ac:dyDescent="0.25">
      <c r="A3" s="37">
        <v>1</v>
      </c>
      <c r="B3" s="52" t="s">
        <v>9</v>
      </c>
      <c r="C3" s="37">
        <v>6</v>
      </c>
      <c r="D3" s="65">
        <v>2</v>
      </c>
      <c r="E3" s="49">
        <v>1</v>
      </c>
    </row>
    <row r="4" spans="1:5" s="64" customFormat="1" ht="25.5" customHeight="1" x14ac:dyDescent="0.25">
      <c r="A4" s="37">
        <v>2</v>
      </c>
      <c r="B4" s="52" t="s">
        <v>10</v>
      </c>
      <c r="C4" s="37">
        <v>8</v>
      </c>
      <c r="D4" s="65">
        <v>3</v>
      </c>
      <c r="E4" s="49">
        <v>2</v>
      </c>
    </row>
    <row r="5" spans="1:5" s="64" customFormat="1" ht="25.5" customHeight="1" x14ac:dyDescent="0.25">
      <c r="A5" s="37">
        <v>3</v>
      </c>
      <c r="B5" s="52" t="s">
        <v>11</v>
      </c>
      <c r="C5" s="37">
        <v>7</v>
      </c>
      <c r="D5" s="65">
        <v>3</v>
      </c>
      <c r="E5" s="49">
        <v>2</v>
      </c>
    </row>
    <row r="6" spans="1:5" s="64" customFormat="1" ht="25.5" customHeight="1" x14ac:dyDescent="0.25">
      <c r="A6" s="37">
        <v>4</v>
      </c>
      <c r="B6" s="52" t="s">
        <v>12</v>
      </c>
      <c r="C6" s="37"/>
      <c r="D6" s="65"/>
      <c r="E6" s="49"/>
    </row>
    <row r="7" spans="1:5" s="64" customFormat="1" ht="25.5" customHeight="1" x14ac:dyDescent="0.25">
      <c r="A7" s="37">
        <v>5</v>
      </c>
      <c r="B7" s="52" t="s">
        <v>13</v>
      </c>
      <c r="C7" s="37">
        <v>8</v>
      </c>
      <c r="D7" s="65">
        <v>3</v>
      </c>
      <c r="E7" s="49">
        <v>2</v>
      </c>
    </row>
    <row r="8" spans="1:5" s="64" customFormat="1" ht="25.5" customHeight="1" x14ac:dyDescent="0.25">
      <c r="A8" s="37">
        <v>6</v>
      </c>
      <c r="B8" s="52" t="s">
        <v>14</v>
      </c>
      <c r="C8" s="37"/>
      <c r="D8" s="65"/>
      <c r="E8" s="49"/>
    </row>
    <row r="9" spans="1:5" s="64" customFormat="1" ht="25.5" customHeight="1" x14ac:dyDescent="0.25">
      <c r="A9" s="37">
        <v>7</v>
      </c>
      <c r="B9" s="52" t="s">
        <v>15</v>
      </c>
      <c r="C9" s="37">
        <v>6</v>
      </c>
      <c r="D9" s="65">
        <v>2</v>
      </c>
      <c r="E9" s="49">
        <v>1</v>
      </c>
    </row>
    <row r="10" spans="1:5" s="64" customFormat="1" ht="25.5" customHeight="1" x14ac:dyDescent="0.25">
      <c r="A10" s="37">
        <v>8</v>
      </c>
      <c r="B10" s="52" t="s">
        <v>16</v>
      </c>
      <c r="C10" s="37">
        <v>7</v>
      </c>
      <c r="D10" s="65">
        <v>3</v>
      </c>
      <c r="E10" s="49">
        <v>2</v>
      </c>
    </row>
    <row r="11" spans="1:5" s="64" customFormat="1" ht="25.5" customHeight="1" x14ac:dyDescent="0.25">
      <c r="A11" s="37">
        <v>9</v>
      </c>
      <c r="B11" s="52" t="s">
        <v>36</v>
      </c>
      <c r="C11" s="37">
        <v>8</v>
      </c>
      <c r="D11" s="65">
        <v>3</v>
      </c>
      <c r="E11" s="49">
        <v>2</v>
      </c>
    </row>
    <row r="12" spans="1:5" s="64" customFormat="1" ht="25.5" customHeight="1" x14ac:dyDescent="0.25">
      <c r="A12" s="37">
        <v>10</v>
      </c>
      <c r="B12" s="52" t="s">
        <v>17</v>
      </c>
      <c r="C12" s="37">
        <v>8</v>
      </c>
      <c r="D12" s="65">
        <v>3</v>
      </c>
      <c r="E12" s="49">
        <v>2</v>
      </c>
    </row>
    <row r="13" spans="1:5" s="64" customFormat="1" ht="25.5" customHeight="1" x14ac:dyDescent="0.25">
      <c r="A13" s="37">
        <v>11</v>
      </c>
      <c r="B13" s="52" t="s">
        <v>41</v>
      </c>
      <c r="C13" s="37"/>
      <c r="D13" s="65"/>
      <c r="E13" s="49"/>
    </row>
    <row r="14" spans="1:5" s="64" customFormat="1" ht="25.5" customHeight="1" x14ac:dyDescent="0.25">
      <c r="A14" s="37">
        <v>12</v>
      </c>
      <c r="B14" s="52" t="s">
        <v>19</v>
      </c>
      <c r="C14" s="37"/>
      <c r="D14" s="65"/>
      <c r="E14" s="49"/>
    </row>
    <row r="15" spans="1:5" s="64" customFormat="1" ht="25.5" customHeight="1" x14ac:dyDescent="0.25">
      <c r="A15" s="37">
        <v>13</v>
      </c>
      <c r="B15" s="52" t="s">
        <v>20</v>
      </c>
      <c r="C15" s="37"/>
      <c r="D15" s="65"/>
      <c r="E15" s="49"/>
    </row>
    <row r="16" spans="1:5" s="64" customFormat="1" ht="25.5" customHeight="1" x14ac:dyDescent="0.25">
      <c r="A16" s="37">
        <v>14</v>
      </c>
      <c r="B16" s="52" t="s">
        <v>21</v>
      </c>
      <c r="C16" s="37">
        <v>8</v>
      </c>
      <c r="D16" s="65">
        <v>3</v>
      </c>
      <c r="E16" s="49">
        <v>2</v>
      </c>
    </row>
    <row r="17" spans="1:5" s="64" customFormat="1" ht="25.5" customHeight="1" x14ac:dyDescent="0.25">
      <c r="A17" s="37">
        <v>15</v>
      </c>
      <c r="B17" s="52" t="s">
        <v>22</v>
      </c>
      <c r="C17" s="37"/>
      <c r="D17" s="65"/>
      <c r="E17" s="49"/>
    </row>
    <row r="18" spans="1:5" s="64" customFormat="1" ht="25.5" customHeight="1" x14ac:dyDescent="0.25">
      <c r="A18" s="37">
        <v>16</v>
      </c>
      <c r="B18" s="52" t="s">
        <v>23</v>
      </c>
      <c r="C18" s="37">
        <v>15</v>
      </c>
      <c r="D18" s="65">
        <v>5</v>
      </c>
      <c r="E18" s="49">
        <v>4</v>
      </c>
    </row>
    <row r="19" spans="1:5" s="64" customFormat="1" ht="25.5" customHeight="1" x14ac:dyDescent="0.25">
      <c r="A19" s="37">
        <v>17</v>
      </c>
      <c r="B19" s="52" t="s">
        <v>37</v>
      </c>
      <c r="C19" s="37">
        <v>15</v>
      </c>
      <c r="D19" s="65">
        <v>5</v>
      </c>
      <c r="E19" s="49">
        <v>4</v>
      </c>
    </row>
    <row r="20" spans="1:5" s="64" customFormat="1" ht="25.5" customHeight="1" x14ac:dyDescent="0.25">
      <c r="A20" s="37">
        <v>18</v>
      </c>
      <c r="B20" s="52" t="s">
        <v>25</v>
      </c>
      <c r="C20" s="37">
        <v>15</v>
      </c>
      <c r="D20" s="65">
        <v>5</v>
      </c>
      <c r="E20" s="49">
        <v>4</v>
      </c>
    </row>
    <row r="21" spans="1:5" s="64" customFormat="1" ht="25.5" customHeight="1" x14ac:dyDescent="0.25">
      <c r="A21" s="37">
        <v>19</v>
      </c>
      <c r="B21" s="52" t="s">
        <v>26</v>
      </c>
      <c r="C21" s="37">
        <v>14</v>
      </c>
      <c r="D21" s="65">
        <v>5</v>
      </c>
      <c r="E21" s="49">
        <v>4</v>
      </c>
    </row>
    <row r="22" spans="1:5" s="64" customFormat="1" ht="25.5" customHeight="1" x14ac:dyDescent="0.25">
      <c r="A22" s="37">
        <v>20</v>
      </c>
      <c r="B22" s="52" t="s">
        <v>27</v>
      </c>
      <c r="C22" s="37">
        <v>11</v>
      </c>
      <c r="D22" s="65">
        <v>4</v>
      </c>
      <c r="E22" s="49">
        <v>3</v>
      </c>
    </row>
    <row r="23" spans="1:5" s="64" customFormat="1" ht="25.5" customHeight="1" x14ac:dyDescent="0.25">
      <c r="A23" s="37">
        <v>21</v>
      </c>
      <c r="B23" s="52" t="s">
        <v>28</v>
      </c>
      <c r="C23" s="37">
        <v>12</v>
      </c>
      <c r="D23" s="65">
        <v>4</v>
      </c>
      <c r="E23" s="49">
        <v>3</v>
      </c>
    </row>
    <row r="24" spans="1:5" s="64" customFormat="1" ht="25.5" customHeight="1" x14ac:dyDescent="0.25">
      <c r="A24" s="37">
        <v>22</v>
      </c>
      <c r="B24" s="52" t="s">
        <v>38</v>
      </c>
      <c r="C24" s="37">
        <v>12</v>
      </c>
      <c r="D24" s="65">
        <v>4</v>
      </c>
      <c r="E24" s="49">
        <v>3</v>
      </c>
    </row>
    <row r="25" spans="1:5" s="64" customFormat="1" ht="25.5" customHeight="1" x14ac:dyDescent="0.25">
      <c r="A25" s="37">
        <v>23</v>
      </c>
      <c r="B25" s="52" t="s">
        <v>30</v>
      </c>
      <c r="C25" s="37">
        <v>5</v>
      </c>
      <c r="D25" s="65">
        <v>2</v>
      </c>
      <c r="E25" s="49">
        <v>1</v>
      </c>
    </row>
    <row r="26" spans="1:5" s="64" customFormat="1" ht="25.5" customHeight="1" x14ac:dyDescent="0.25">
      <c r="A26" s="37">
        <v>24</v>
      </c>
      <c r="B26" s="52" t="s">
        <v>31</v>
      </c>
      <c r="C26" s="37">
        <v>8</v>
      </c>
      <c r="D26" s="65">
        <v>3</v>
      </c>
      <c r="E26" s="49">
        <v>2</v>
      </c>
    </row>
    <row r="27" spans="1:5" s="64" customFormat="1" ht="25.5" customHeight="1" x14ac:dyDescent="0.25">
      <c r="A27" s="37">
        <v>25</v>
      </c>
      <c r="B27" s="52" t="s">
        <v>32</v>
      </c>
      <c r="C27" s="37">
        <v>9</v>
      </c>
      <c r="D27" s="65">
        <v>3</v>
      </c>
      <c r="E27" s="49">
        <v>2</v>
      </c>
    </row>
    <row r="28" spans="1:5" s="64" customFormat="1" ht="25.5" customHeight="1" x14ac:dyDescent="0.25">
      <c r="A28" s="37">
        <v>26</v>
      </c>
      <c r="B28" s="52" t="s">
        <v>33</v>
      </c>
      <c r="C28" s="37">
        <v>6</v>
      </c>
      <c r="D28" s="65">
        <v>2</v>
      </c>
      <c r="E28" s="49">
        <v>1</v>
      </c>
    </row>
    <row r="29" spans="1:5" s="64" customFormat="1" ht="25.5" customHeight="1" x14ac:dyDescent="0.25">
      <c r="A29" s="37">
        <v>27</v>
      </c>
      <c r="B29" s="52" t="s">
        <v>34</v>
      </c>
      <c r="C29" s="37">
        <v>8</v>
      </c>
      <c r="D29" s="65">
        <v>3</v>
      </c>
      <c r="E29" s="49">
        <v>2</v>
      </c>
    </row>
    <row r="30" spans="1:5" s="64" customFormat="1" ht="25.5" customHeight="1" x14ac:dyDescent="0.25">
      <c r="A30" s="66" t="s">
        <v>1</v>
      </c>
      <c r="B30" s="66"/>
      <c r="C30" s="42" t="s">
        <v>47</v>
      </c>
      <c r="D30" s="67"/>
      <c r="E30" s="67"/>
    </row>
    <row r="31" spans="1:5" s="61" customFormat="1" ht="18.75" hidden="1" customHeight="1" x14ac:dyDescent="0.25">
      <c r="B31" s="68"/>
      <c r="C31" s="69"/>
    </row>
    <row r="32" spans="1:5" s="61" customFormat="1" ht="18.75" hidden="1" customHeight="1" x14ac:dyDescent="0.25">
      <c r="B32" s="68"/>
      <c r="C32" s="69"/>
    </row>
    <row r="33" spans="2:3" s="61" customFormat="1" ht="18.75" hidden="1" customHeight="1" x14ac:dyDescent="0.25">
      <c r="B33" s="70" t="s">
        <v>6</v>
      </c>
      <c r="C33" s="69"/>
    </row>
    <row r="34" spans="2:3" s="61" customFormat="1" ht="18.75" hidden="1" customHeight="1" x14ac:dyDescent="0.25">
      <c r="B34" s="71" t="s">
        <v>4</v>
      </c>
      <c r="C34" s="69"/>
    </row>
    <row r="35" spans="2:3" s="61" customFormat="1" ht="18.75" hidden="1" customHeight="1" x14ac:dyDescent="0.25">
      <c r="B35" s="71" t="s">
        <v>5</v>
      </c>
      <c r="C35" s="69"/>
    </row>
    <row r="36" spans="2:3" s="61" customFormat="1" ht="11.25" hidden="1" customHeight="1" x14ac:dyDescent="0.25">
      <c r="B36" s="72"/>
      <c r="C36" s="69"/>
    </row>
    <row r="37" spans="2:3" s="61" customFormat="1" ht="18.75" hidden="1" customHeight="1" x14ac:dyDescent="0.25">
      <c r="B37" s="70" t="s">
        <v>7</v>
      </c>
      <c r="C37" s="69"/>
    </row>
    <row r="38" spans="2:3" s="61" customFormat="1" ht="20.25" hidden="1" customHeight="1" x14ac:dyDescent="0.25">
      <c r="B38" s="73" t="s">
        <v>8</v>
      </c>
      <c r="C38" s="69"/>
    </row>
    <row r="39" spans="2:3" ht="20.25" hidden="1" customHeight="1" x14ac:dyDescent="0.25"/>
    <row r="40" spans="2:3" ht="18.75" hidden="1" customHeight="1" x14ac:dyDescent="0.25"/>
    <row r="41" spans="2:3" ht="12" customHeight="1" x14ac:dyDescent="0.25"/>
    <row r="42" spans="2:3" ht="18.75" hidden="1" customHeight="1" x14ac:dyDescent="0.3">
      <c r="B42" s="75" t="s">
        <v>40</v>
      </c>
    </row>
    <row r="43" spans="2:3" ht="18.75" customHeight="1" x14ac:dyDescent="0.25"/>
    <row r="44" spans="2:3" ht="18.75" customHeight="1" x14ac:dyDescent="0.25"/>
    <row r="45" spans="2:3" ht="18.75" customHeight="1" x14ac:dyDescent="0.25"/>
    <row r="46" spans="2:3" ht="18.75" customHeight="1" x14ac:dyDescent="0.25"/>
    <row r="47" spans="2:3" ht="18.75" customHeight="1" x14ac:dyDescent="0.25"/>
    <row r="48" spans="2:3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</sheetData>
  <mergeCells count="2">
    <mergeCell ref="A30:B30"/>
    <mergeCell ref="A1:E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04"/>
  <sheetViews>
    <sheetView zoomScale="115" zoomScaleNormal="115" workbookViewId="0">
      <selection sqref="A1:XFD1048576"/>
    </sheetView>
  </sheetViews>
  <sheetFormatPr defaultRowHeight="15" x14ac:dyDescent="0.25"/>
  <cols>
    <col min="1" max="1" width="3.5703125" style="62" customWidth="1"/>
    <col min="2" max="2" width="30" style="62" customWidth="1"/>
    <col min="3" max="3" width="17.85546875" style="74" customWidth="1"/>
    <col min="4" max="4" width="20.85546875" style="62" customWidth="1"/>
    <col min="5" max="5" width="28.5703125" style="62" customWidth="1"/>
    <col min="6" max="16384" width="9.140625" style="62"/>
  </cols>
  <sheetData>
    <row r="1" spans="1:5" s="63" customFormat="1" ht="45.75" customHeight="1" x14ac:dyDescent="0.25">
      <c r="A1" s="58" t="s">
        <v>61</v>
      </c>
      <c r="B1" s="59"/>
      <c r="C1" s="59"/>
      <c r="D1" s="59"/>
      <c r="E1" s="59"/>
    </row>
    <row r="2" spans="1:5" s="64" customFormat="1" ht="57" customHeight="1" x14ac:dyDescent="0.25">
      <c r="A2" s="50" t="s">
        <v>35</v>
      </c>
      <c r="B2" s="51" t="s">
        <v>0</v>
      </c>
      <c r="C2" s="51" t="s">
        <v>43</v>
      </c>
      <c r="D2" s="51" t="s">
        <v>44</v>
      </c>
      <c r="E2" s="51" t="s">
        <v>67</v>
      </c>
    </row>
    <row r="3" spans="1:5" s="64" customFormat="1" ht="25.5" customHeight="1" x14ac:dyDescent="0.25">
      <c r="A3" s="37">
        <v>1</v>
      </c>
      <c r="B3" s="52" t="s">
        <v>21</v>
      </c>
      <c r="C3" s="37">
        <v>8</v>
      </c>
      <c r="D3" s="65">
        <v>3</v>
      </c>
      <c r="E3" s="37">
        <v>2</v>
      </c>
    </row>
    <row r="4" spans="1:5" s="64" customFormat="1" ht="25.5" customHeight="1" x14ac:dyDescent="0.25">
      <c r="A4" s="66" t="s">
        <v>1</v>
      </c>
      <c r="B4" s="66"/>
      <c r="C4" s="42" t="s">
        <v>62</v>
      </c>
      <c r="D4" s="67"/>
      <c r="E4" s="67"/>
    </row>
    <row r="5" spans="1:5" s="61" customFormat="1" ht="18.75" hidden="1" customHeight="1" x14ac:dyDescent="0.25">
      <c r="B5" s="68"/>
      <c r="C5" s="69"/>
    </row>
    <row r="6" spans="1:5" s="61" customFormat="1" ht="18.75" hidden="1" customHeight="1" x14ac:dyDescent="0.25">
      <c r="B6" s="68"/>
      <c r="C6" s="69"/>
    </row>
    <row r="7" spans="1:5" s="61" customFormat="1" ht="18.75" hidden="1" customHeight="1" x14ac:dyDescent="0.25">
      <c r="B7" s="70" t="s">
        <v>6</v>
      </c>
      <c r="C7" s="69"/>
    </row>
    <row r="8" spans="1:5" s="61" customFormat="1" ht="18.75" hidden="1" customHeight="1" x14ac:dyDescent="0.25">
      <c r="B8" s="71" t="s">
        <v>4</v>
      </c>
      <c r="C8" s="69"/>
    </row>
    <row r="9" spans="1:5" s="61" customFormat="1" ht="18.75" hidden="1" customHeight="1" x14ac:dyDescent="0.25">
      <c r="B9" s="71" t="s">
        <v>5</v>
      </c>
      <c r="C9" s="69"/>
    </row>
    <row r="10" spans="1:5" s="61" customFormat="1" ht="11.25" hidden="1" customHeight="1" x14ac:dyDescent="0.25">
      <c r="B10" s="72"/>
      <c r="C10" s="69"/>
    </row>
    <row r="11" spans="1:5" s="61" customFormat="1" ht="18.75" hidden="1" customHeight="1" x14ac:dyDescent="0.25">
      <c r="B11" s="70" t="s">
        <v>7</v>
      </c>
      <c r="C11" s="69"/>
    </row>
    <row r="12" spans="1:5" s="61" customFormat="1" ht="20.25" hidden="1" customHeight="1" x14ac:dyDescent="0.25">
      <c r="B12" s="73" t="s">
        <v>8</v>
      </c>
      <c r="C12" s="69"/>
    </row>
    <row r="13" spans="1:5" ht="20.25" hidden="1" customHeight="1" x14ac:dyDescent="0.25"/>
    <row r="14" spans="1:5" ht="18.75" hidden="1" customHeight="1" x14ac:dyDescent="0.25"/>
    <row r="15" spans="1:5" ht="12" customHeight="1" x14ac:dyDescent="0.25"/>
    <row r="16" spans="1:5" ht="18.75" hidden="1" customHeight="1" x14ac:dyDescent="0.3">
      <c r="B16" s="75" t="s">
        <v>40</v>
      </c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</sheetData>
  <mergeCells count="2">
    <mergeCell ref="A1:E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Q109"/>
  <sheetViews>
    <sheetView tabSelected="1" zoomScale="115" zoomScaleNormal="115" workbookViewId="0">
      <selection activeCell="E8" sqref="E8"/>
    </sheetView>
  </sheetViews>
  <sheetFormatPr defaultRowHeight="15" x14ac:dyDescent="0.25"/>
  <cols>
    <col min="1" max="1" width="3.5703125" style="62" customWidth="1"/>
    <col min="2" max="2" width="27.7109375" style="62" customWidth="1"/>
    <col min="3" max="3" width="18.5703125" style="62" customWidth="1"/>
    <col min="4" max="4" width="21.7109375" style="62" customWidth="1"/>
    <col min="5" max="5" width="28.7109375" style="62" customWidth="1"/>
    <col min="6" max="16384" width="9.140625" style="62"/>
  </cols>
  <sheetData>
    <row r="1" spans="1:5" s="63" customFormat="1" ht="54.75" customHeight="1" x14ac:dyDescent="0.25">
      <c r="A1" s="58" t="s">
        <v>65</v>
      </c>
      <c r="B1" s="58"/>
      <c r="C1" s="58"/>
      <c r="D1" s="58"/>
      <c r="E1" s="58"/>
    </row>
    <row r="2" spans="1:5" s="64" customFormat="1" ht="57.75" customHeight="1" x14ac:dyDescent="0.25">
      <c r="A2" s="50" t="s">
        <v>35</v>
      </c>
      <c r="B2" s="51" t="s">
        <v>0</v>
      </c>
      <c r="C2" s="51" t="s">
        <v>43</v>
      </c>
      <c r="D2" s="51" t="s">
        <v>44</v>
      </c>
      <c r="E2" s="51" t="s">
        <v>67</v>
      </c>
    </row>
    <row r="3" spans="1:5" s="64" customFormat="1" ht="25.5" customHeight="1" x14ac:dyDescent="0.25">
      <c r="A3" s="37">
        <v>1</v>
      </c>
      <c r="B3" s="52" t="s">
        <v>11</v>
      </c>
      <c r="C3" s="37">
        <v>7</v>
      </c>
      <c r="D3" s="65">
        <v>3</v>
      </c>
      <c r="E3" s="37">
        <v>2</v>
      </c>
    </row>
    <row r="4" spans="1:5" s="64" customFormat="1" ht="25.5" customHeight="1" x14ac:dyDescent="0.25">
      <c r="A4" s="37">
        <v>2</v>
      </c>
      <c r="B4" s="52" t="s">
        <v>14</v>
      </c>
      <c r="C4" s="37">
        <v>5</v>
      </c>
      <c r="D4" s="65">
        <v>2</v>
      </c>
      <c r="E4" s="37">
        <v>1</v>
      </c>
    </row>
    <row r="5" spans="1:5" s="64" customFormat="1" ht="25.5" customHeight="1" x14ac:dyDescent="0.25">
      <c r="A5" s="37">
        <v>3</v>
      </c>
      <c r="B5" s="52" t="s">
        <v>36</v>
      </c>
      <c r="C5" s="37">
        <v>5</v>
      </c>
      <c r="D5" s="65">
        <v>2</v>
      </c>
      <c r="E5" s="37">
        <v>1</v>
      </c>
    </row>
    <row r="6" spans="1:5" s="64" customFormat="1" ht="25.5" customHeight="1" x14ac:dyDescent="0.25">
      <c r="A6" s="37">
        <v>4</v>
      </c>
      <c r="B6" s="52" t="s">
        <v>21</v>
      </c>
      <c r="C6" s="37">
        <v>5</v>
      </c>
      <c r="D6" s="65">
        <v>2</v>
      </c>
      <c r="E6" s="37">
        <v>1</v>
      </c>
    </row>
    <row r="7" spans="1:5" s="64" customFormat="1" ht="25.5" customHeight="1" x14ac:dyDescent="0.25">
      <c r="A7" s="37">
        <v>5</v>
      </c>
      <c r="B7" s="52" t="s">
        <v>23</v>
      </c>
      <c r="C7" s="37">
        <v>12</v>
      </c>
      <c r="D7" s="65">
        <v>4</v>
      </c>
      <c r="E7" s="37">
        <v>3</v>
      </c>
    </row>
    <row r="8" spans="1:5" s="64" customFormat="1" ht="25.5" customHeight="1" x14ac:dyDescent="0.25">
      <c r="A8" s="37">
        <v>6</v>
      </c>
      <c r="B8" s="52" t="s">
        <v>30</v>
      </c>
      <c r="C8" s="37">
        <v>4</v>
      </c>
      <c r="D8" s="65">
        <v>2</v>
      </c>
      <c r="E8" s="37">
        <v>1</v>
      </c>
    </row>
    <row r="9" spans="1:5" s="64" customFormat="1" ht="25.5" customHeight="1" x14ac:dyDescent="0.25">
      <c r="A9" s="37">
        <v>7</v>
      </c>
      <c r="B9" s="52" t="s">
        <v>34</v>
      </c>
      <c r="C9" s="37">
        <v>8</v>
      </c>
      <c r="D9" s="65">
        <v>3</v>
      </c>
      <c r="E9" s="37">
        <v>2</v>
      </c>
    </row>
    <row r="10" spans="1:5" s="64" customFormat="1" ht="25.5" customHeight="1" x14ac:dyDescent="0.25">
      <c r="A10" s="66" t="s">
        <v>1</v>
      </c>
      <c r="B10" s="66"/>
      <c r="C10" s="42" t="s">
        <v>66</v>
      </c>
      <c r="D10" s="67"/>
      <c r="E10" s="67"/>
    </row>
    <row r="11" spans="1:5" s="61" customFormat="1" ht="18.75" hidden="1" customHeight="1" x14ac:dyDescent="0.25">
      <c r="A11" s="76"/>
      <c r="B11" s="76"/>
    </row>
    <row r="12" spans="1:5" s="61" customFormat="1" ht="18.75" hidden="1" customHeight="1" x14ac:dyDescent="0.25">
      <c r="A12" s="76"/>
      <c r="B12" s="76"/>
    </row>
    <row r="13" spans="1:5" s="61" customFormat="1" ht="18.75" hidden="1" customHeight="1" x14ac:dyDescent="0.25">
      <c r="A13" s="76"/>
      <c r="B13" s="77" t="s">
        <v>6</v>
      </c>
    </row>
    <row r="14" spans="1:5" s="61" customFormat="1" ht="18.75" hidden="1" customHeight="1" x14ac:dyDescent="0.25">
      <c r="A14" s="76"/>
      <c r="B14" s="78" t="s">
        <v>4</v>
      </c>
    </row>
    <row r="15" spans="1:5" s="61" customFormat="1" ht="18.75" hidden="1" customHeight="1" x14ac:dyDescent="0.25">
      <c r="A15" s="76"/>
      <c r="B15" s="78" t="s">
        <v>5</v>
      </c>
    </row>
    <row r="16" spans="1:5" s="61" customFormat="1" ht="11.25" hidden="1" customHeight="1" x14ac:dyDescent="0.25">
      <c r="A16" s="76"/>
      <c r="B16" s="29"/>
    </row>
    <row r="17" spans="1:11" s="61" customFormat="1" ht="18.75" hidden="1" customHeight="1" x14ac:dyDescent="0.25">
      <c r="A17" s="76"/>
      <c r="B17" s="77" t="s">
        <v>7</v>
      </c>
    </row>
    <row r="18" spans="1:11" s="61" customFormat="1" ht="20.25" hidden="1" customHeight="1" x14ac:dyDescent="0.25">
      <c r="A18" s="76"/>
      <c r="B18" s="79" t="s">
        <v>8</v>
      </c>
    </row>
    <row r="19" spans="1:11" ht="20.25" hidden="1" customHeight="1" x14ac:dyDescent="0.25"/>
    <row r="20" spans="1:11" ht="18.75" customHeight="1" x14ac:dyDescent="0.25"/>
    <row r="21" spans="1:11" ht="18.75" customHeight="1" x14ac:dyDescent="0.25"/>
    <row r="22" spans="1:11" ht="18.75" customHeight="1" x14ac:dyDescent="0.25"/>
    <row r="23" spans="1:11" ht="18.75" customHeight="1" x14ac:dyDescent="0.25"/>
    <row r="24" spans="1:11" s="80" customFormat="1" ht="18.75" customHeight="1" x14ac:dyDescent="0.25">
      <c r="C24" s="56"/>
      <c r="D24" s="56"/>
      <c r="E24" s="56"/>
      <c r="F24" s="56"/>
      <c r="G24" s="56"/>
      <c r="H24" s="56"/>
      <c r="I24" s="56"/>
      <c r="J24" s="56"/>
      <c r="K24" s="56"/>
    </row>
    <row r="25" spans="1:11" ht="18.75" customHeight="1" x14ac:dyDescent="0.25"/>
    <row r="26" spans="1:11" ht="18.75" customHeight="1" x14ac:dyDescent="0.25"/>
    <row r="27" spans="1:11" ht="18.75" customHeight="1" x14ac:dyDescent="0.25"/>
    <row r="28" spans="1:11" ht="18.75" customHeight="1" x14ac:dyDescent="0.25"/>
    <row r="29" spans="1:11" ht="18.75" customHeight="1" x14ac:dyDescent="0.25"/>
    <row r="30" spans="1:11" ht="18.75" customHeight="1" x14ac:dyDescent="0.25"/>
    <row r="31" spans="1:11" ht="18.75" customHeight="1" x14ac:dyDescent="0.25"/>
    <row r="32" spans="1:11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0:B10"/>
    <mergeCell ref="A1:E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3.1-khoa2018-C1</vt:lpstr>
      <vt:lpstr>3.1-khoa2018-C2</vt:lpstr>
      <vt:lpstr>3.1-khoa2018-T4</vt:lpstr>
      <vt:lpstr>3.1-khoa2018-T2</vt:lpstr>
      <vt:lpstr>3.7-khoa2018-C1</vt:lpstr>
      <vt:lpstr>3.7-khoa2018-T4</vt:lpstr>
      <vt:lpstr>3.7-khoa2018-T2</vt:lpstr>
      <vt:lpstr>3.7-khoa2018-C2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2019-10-22T07:25:56Z</cp:lastPrinted>
  <dcterms:created xsi:type="dcterms:W3CDTF">2019-10-08T01:03:30Z</dcterms:created>
  <dcterms:modified xsi:type="dcterms:W3CDTF">2019-10-23T02:48:15Z</dcterms:modified>
</cp:coreProperties>
</file>